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CUENTAS PUBLICAS\CUENTA PUBLICA EJERCICIO 2019\CUARTO TRIMESTRE 2019\CUENTA PUBLICA OCTUBRE-DICIEMBRE 2019\SEDIF-CTA ARMONIZADA OCT DIC 2019\"/>
    </mc:Choice>
  </mc:AlternateContent>
  <bookViews>
    <workbookView xWindow="7665" yWindow="-15" windowWidth="1980" windowHeight="7905" tabRatio="850" firstSheet="3" activeTab="9"/>
  </bookViews>
  <sheets>
    <sheet name="BALANZA FINAL" sheetId="212" r:id="rId1"/>
    <sheet name="BANCOS" sheetId="84" r:id="rId2"/>
    <sheet name="DD" sheetId="85" r:id="rId3"/>
    <sheet name="B MUEBLES" sheetId="86" r:id="rId4"/>
    <sheet name="B INMUEBLES" sheetId="87" r:id="rId5"/>
    <sheet name="OBRAS EN PROC" sheetId="106" r:id="rId6"/>
    <sheet name="ACREED DIV" sheetId="113" r:id="rId7"/>
    <sheet name="GRAF-SIT FRA" sheetId="82" r:id="rId8"/>
    <sheet name="ING-BIMESTRAL" sheetId="93" r:id="rId9"/>
    <sheet name="ING-ACUMULADO" sheetId="94" r:id="rId10"/>
    <sheet name="EG-BIMESTRAL" sheetId="95" r:id="rId11"/>
    <sheet name="EG-ACUMULADO" sheetId="96" r:id="rId12"/>
    <sheet name="GRAF-ING Y EGR" sheetId="81" r:id="rId13"/>
    <sheet name="PATRIMONIO" sheetId="90" r:id="rId14"/>
    <sheet name="MOD PATRIMONIAL" sheetId="98" r:id="rId15"/>
    <sheet name="ING PROPIOS" sheetId="97" r:id="rId16"/>
    <sheet name="MOD EJ ANT" sheetId="99" r:id="rId17"/>
    <sheet name="PLANTILLA" sheetId="218" r:id="rId18"/>
  </sheets>
  <externalReferences>
    <externalReference r:id="rId19"/>
    <externalReference r:id="rId20"/>
  </externalReferences>
  <definedNames>
    <definedName name="_xlnm.Print_Area" localSheetId="6">'ACREED DIV'!$A$1:$E$55</definedName>
    <definedName name="_xlnm.Print_Area" localSheetId="4">'B INMUEBLES'!$A$1:$E$55</definedName>
    <definedName name="_xlnm.Print_Area" localSheetId="3">'B MUEBLES'!$A$1:$E$64</definedName>
    <definedName name="_xlnm.Print_Area" localSheetId="0">'BALANZA FINAL'!$A$1:$H$87</definedName>
    <definedName name="_xlnm.Print_Area" localSheetId="1">BANCOS!$A$1:$G$48</definedName>
    <definedName name="_xlnm.Print_Area" localSheetId="2">DD!$A$1:$E$50</definedName>
    <definedName name="_xlnm.Print_Area" localSheetId="11">'EG-ACUMULADO'!$A$1:$G$61</definedName>
    <definedName name="_xlnm.Print_Area" localSheetId="10">'EG-BIMESTRAL'!$A$1:$G$63</definedName>
    <definedName name="_xlnm.Print_Area" localSheetId="12">'GRAF-ING Y EGR'!$A$1:$H$80</definedName>
    <definedName name="_xlnm.Print_Area" localSheetId="7">'GRAF-SIT FRA'!$A$1:$H$150</definedName>
    <definedName name="_xlnm.Print_Area" localSheetId="15">'ING PROPIOS'!$A$1:$L$47</definedName>
    <definedName name="_xlnm.Print_Area" localSheetId="9">'ING-ACUMULADO'!$A$1:$G$59</definedName>
    <definedName name="_xlnm.Print_Area" localSheetId="8">'ING-BIMESTRAL'!$A$1:$G$58</definedName>
    <definedName name="_xlnm.Print_Area" localSheetId="16">'MOD EJ ANT'!$A$1:$N$49</definedName>
    <definedName name="_xlnm.Print_Area" localSheetId="14">'MOD PATRIMONIAL'!$A$1:$N$46</definedName>
    <definedName name="_xlnm.Print_Area" localSheetId="5">'OBRAS EN PROC'!$A$1:$E$64</definedName>
    <definedName name="_xlnm.Print_Area" localSheetId="13">PATRIMONIO!$A$1:$E$53</definedName>
    <definedName name="_xlnm.Print_Area" localSheetId="17">PLANTILLA!$A$1:$M$125</definedName>
    <definedName name="_xlnm.Print_Titles" localSheetId="0">'BALANZA FINAL'!$A:$H,'BALANZA FINAL'!$1:$9</definedName>
    <definedName name="_xlnm.Print_Titles" localSheetId="14">'MOD PATRIMONIAL'!$1:$13</definedName>
    <definedName name="_xlnm.Print_Titles" localSheetId="17">PLANTILLA!$1:$14</definedName>
  </definedNames>
  <calcPr calcId="152511"/>
</workbook>
</file>

<file path=xl/calcChain.xml><?xml version="1.0" encoding="utf-8"?>
<calcChain xmlns="http://schemas.openxmlformats.org/spreadsheetml/2006/main">
  <c r="M23" i="99" l="1"/>
  <c r="S24" i="99"/>
  <c r="D110" i="218"/>
  <c r="J110" i="218"/>
  <c r="L110" i="218"/>
  <c r="F53" i="90" l="1"/>
  <c r="J131" i="82"/>
  <c r="J12" i="82"/>
  <c r="J11" i="82"/>
  <c r="A7" i="84"/>
  <c r="A8" i="99" l="1"/>
  <c r="A8" i="97"/>
  <c r="A8" i="98"/>
  <c r="A8" i="90"/>
  <c r="A52" i="81"/>
  <c r="A8" i="81"/>
  <c r="A8" i="93"/>
  <c r="A123" i="82"/>
  <c r="A84" i="82"/>
  <c r="A46" i="82"/>
  <c r="A7" i="82"/>
  <c r="A8" i="113"/>
  <c r="A7" i="106"/>
  <c r="A8" i="87"/>
  <c r="A8" i="86"/>
  <c r="A8" i="85"/>
  <c r="H21" i="99" l="1"/>
  <c r="A8" i="96"/>
  <c r="A8" i="95"/>
  <c r="A8" i="94"/>
  <c r="I142" i="82"/>
  <c r="K62" i="82"/>
  <c r="I65" i="212" l="1"/>
  <c r="I29" i="81" l="1"/>
  <c r="M22" i="99" l="1"/>
  <c r="M17" i="99" l="1"/>
  <c r="M18" i="99"/>
  <c r="M19" i="99"/>
  <c r="M20" i="99"/>
  <c r="M21" i="99"/>
  <c r="F48" i="84" l="1"/>
  <c r="O27" i="99" l="1"/>
  <c r="P27" i="99" s="1"/>
  <c r="J30" i="81"/>
  <c r="I138" i="82"/>
  <c r="I66" i="82"/>
  <c r="G27" i="212" l="1"/>
  <c r="F29" i="212"/>
  <c r="E29" i="212"/>
  <c r="D29" i="212"/>
  <c r="M24" i="98" l="1"/>
  <c r="O24" i="98" s="1"/>
  <c r="M26" i="98" l="1"/>
  <c r="X30" i="98"/>
  <c r="J144" i="82" l="1"/>
  <c r="J66" i="82"/>
  <c r="F83" i="212"/>
  <c r="E83" i="212"/>
  <c r="D83" i="212"/>
  <c r="G81" i="212"/>
  <c r="G80" i="212"/>
  <c r="G79" i="212"/>
  <c r="G78" i="212"/>
  <c r="G77" i="212"/>
  <c r="G76" i="212"/>
  <c r="F71" i="212"/>
  <c r="E71" i="212"/>
  <c r="D71" i="212"/>
  <c r="G68" i="212"/>
  <c r="G67" i="212"/>
  <c r="G66" i="212"/>
  <c r="G65" i="212"/>
  <c r="G64" i="212"/>
  <c r="D22" i="94" s="1"/>
  <c r="G63" i="212"/>
  <c r="G62" i="212"/>
  <c r="G61" i="212"/>
  <c r="F56" i="212"/>
  <c r="E56" i="212"/>
  <c r="D56" i="212"/>
  <c r="G54" i="212"/>
  <c r="G53" i="212"/>
  <c r="F47" i="212"/>
  <c r="E47" i="212"/>
  <c r="D47" i="212"/>
  <c r="G45" i="212"/>
  <c r="G47" i="212" s="1"/>
  <c r="F43" i="212"/>
  <c r="F49" i="212" s="1"/>
  <c r="E43" i="212"/>
  <c r="E49" i="212" s="1"/>
  <c r="D43" i="212"/>
  <c r="D49" i="212" s="1"/>
  <c r="G41" i="212"/>
  <c r="G40" i="212"/>
  <c r="F33" i="212"/>
  <c r="E33" i="212"/>
  <c r="D33" i="212"/>
  <c r="G31" i="212"/>
  <c r="G33" i="212" s="1"/>
  <c r="G26" i="212"/>
  <c r="G25" i="212"/>
  <c r="G24" i="212"/>
  <c r="F22" i="212"/>
  <c r="E22" i="212"/>
  <c r="D22" i="212"/>
  <c r="G20" i="212"/>
  <c r="G19" i="212"/>
  <c r="G18" i="212"/>
  <c r="G17" i="212"/>
  <c r="H48" i="84" s="1"/>
  <c r="G16" i="212"/>
  <c r="J56" i="82" s="1"/>
  <c r="I11" i="82" l="1"/>
  <c r="G43" i="212"/>
  <c r="G49" i="212" s="1"/>
  <c r="D18" i="90"/>
  <c r="J129" i="82"/>
  <c r="D20" i="90"/>
  <c r="J130" i="82"/>
  <c r="D87" i="212"/>
  <c r="G56" i="212"/>
  <c r="F36" i="212"/>
  <c r="F87" i="212" s="1"/>
  <c r="E36" i="212"/>
  <c r="G29" i="212"/>
  <c r="D36" i="212"/>
  <c r="D86" i="212" s="1"/>
  <c r="G22" i="212"/>
  <c r="G83" i="212"/>
  <c r="K84" i="212" s="1"/>
  <c r="G71" i="212"/>
  <c r="J51" i="212" l="1"/>
  <c r="E86" i="212"/>
  <c r="G36" i="212"/>
  <c r="G86" i="212" s="1"/>
  <c r="G87" i="212"/>
  <c r="K82" i="212"/>
  <c r="K38" i="212" l="1"/>
  <c r="O21" i="99"/>
  <c r="T39" i="98" l="1"/>
  <c r="K25" i="97" l="1"/>
  <c r="M28" i="86" l="1"/>
  <c r="J34" i="81" l="1"/>
  <c r="D60" i="106" l="1"/>
  <c r="D22" i="93" l="1"/>
  <c r="F21" i="93" s="1"/>
  <c r="Q22" i="99" l="1"/>
  <c r="Q18" i="99"/>
  <c r="A4" i="93" l="1"/>
  <c r="A4" i="94" s="1"/>
  <c r="A4" i="95" s="1"/>
  <c r="A4" i="96" s="1"/>
  <c r="A4" i="81" s="1"/>
  <c r="A4" i="113"/>
  <c r="A4" i="82" s="1"/>
  <c r="A42" i="82" s="1"/>
  <c r="A81" i="82" s="1"/>
  <c r="A119" i="82" s="1"/>
  <c r="A4" i="87"/>
  <c r="A4" i="86"/>
  <c r="A4" i="85"/>
  <c r="A4" i="84"/>
  <c r="A48" i="81" l="1"/>
  <c r="A4" i="90"/>
  <c r="A4" i="98" s="1"/>
  <c r="A4" i="97" s="1"/>
  <c r="A4" i="99" s="1"/>
  <c r="M16" i="99" l="1"/>
  <c r="G50" i="99"/>
  <c r="E24" i="97"/>
  <c r="E14" i="97"/>
  <c r="F24" i="97"/>
  <c r="G24" i="97"/>
  <c r="F14" i="97"/>
  <c r="G14" i="97"/>
  <c r="D38" i="93"/>
  <c r="D43" i="93"/>
  <c r="K144" i="82" l="1"/>
  <c r="F20" i="94" l="1"/>
  <c r="J15" i="81" s="1"/>
  <c r="F42" i="93" l="1"/>
  <c r="F37" i="93"/>
  <c r="K60" i="82"/>
  <c r="P37" i="97" l="1"/>
  <c r="D65" i="106" l="1"/>
  <c r="J55" i="82"/>
  <c r="S36" i="99" l="1"/>
  <c r="S35" i="99"/>
  <c r="Q42" i="99"/>
  <c r="Q39" i="99"/>
  <c r="Q36" i="99"/>
  <c r="Q35" i="99"/>
  <c r="R37" i="97"/>
  <c r="M16" i="98"/>
  <c r="M17" i="98"/>
  <c r="M18" i="98"/>
  <c r="M20" i="98"/>
  <c r="M22" i="98"/>
  <c r="M14" i="98"/>
  <c r="J14" i="81" l="1"/>
  <c r="D38" i="94"/>
  <c r="J13" i="81"/>
  <c r="D33" i="94"/>
  <c r="F32" i="94" s="1"/>
  <c r="F37" i="94"/>
  <c r="M44" i="99"/>
  <c r="M43" i="99"/>
  <c r="M42" i="99"/>
  <c r="M41" i="99"/>
  <c r="M40" i="99"/>
  <c r="P42" i="98"/>
  <c r="D26" i="93" l="1"/>
  <c r="D18" i="93"/>
  <c r="D60" i="86" l="1"/>
  <c r="P38" i="97" l="1"/>
  <c r="I34" i="94"/>
  <c r="P27" i="97" l="1"/>
  <c r="W28" i="99" l="1"/>
  <c r="R26" i="99"/>
  <c r="U24" i="99"/>
  <c r="M15" i="99"/>
  <c r="W32" i="99" l="1"/>
  <c r="J46" i="98" l="1"/>
  <c r="K46" i="98"/>
  <c r="J54" i="82" l="1"/>
  <c r="P22" i="97" l="1"/>
  <c r="O22" i="97"/>
  <c r="F17" i="93" l="1"/>
  <c r="J19" i="86" l="1"/>
  <c r="K19" i="86"/>
  <c r="L19" i="86"/>
  <c r="I19" i="86"/>
  <c r="M18" i="86"/>
  <c r="M17" i="86"/>
  <c r="M19" i="86" l="1"/>
  <c r="I49" i="113" l="1"/>
  <c r="H47" i="113"/>
  <c r="G39" i="113"/>
  <c r="S36" i="113" l="1"/>
  <c r="R36" i="113"/>
  <c r="P25" i="113"/>
  <c r="O25" i="113" l="1"/>
  <c r="M23" i="113"/>
  <c r="N26" i="113"/>
  <c r="M29" i="113"/>
  <c r="I23" i="113" l="1"/>
  <c r="J23" i="113"/>
  <c r="H23" i="113"/>
  <c r="K22" i="113"/>
  <c r="K19" i="113"/>
  <c r="K18" i="113"/>
  <c r="K17" i="113"/>
  <c r="L22" i="113" l="1"/>
  <c r="J25" i="113"/>
  <c r="I25" i="113"/>
  <c r="K23" i="113"/>
  <c r="H25" i="113"/>
  <c r="K25" i="113" l="1"/>
  <c r="P37" i="98" l="1"/>
  <c r="F25" i="93" l="1"/>
  <c r="F57" i="93" s="1"/>
  <c r="D14" i="97"/>
  <c r="I54" i="81"/>
  <c r="I55" i="81"/>
  <c r="I53" i="81"/>
  <c r="I14" i="81"/>
  <c r="I11" i="81"/>
  <c r="F38" i="95"/>
  <c r="F36" i="95"/>
  <c r="F23" i="95"/>
  <c r="F21" i="95"/>
  <c r="F19" i="95"/>
  <c r="F17" i="95"/>
  <c r="F28" i="93"/>
  <c r="F29" i="93"/>
  <c r="F31" i="93"/>
  <c r="F33" i="93"/>
  <c r="F34" i="93"/>
  <c r="I130" i="82"/>
  <c r="I129" i="82"/>
  <c r="J24" i="95" l="1"/>
  <c r="J33" i="95"/>
  <c r="J12" i="81"/>
  <c r="D18" i="94"/>
  <c r="D28" i="94" l="1"/>
  <c r="I19" i="94" s="1"/>
  <c r="F17" i="94"/>
  <c r="J11" i="81"/>
  <c r="F27" i="94"/>
  <c r="I92" i="82"/>
  <c r="I88" i="82"/>
  <c r="I35" i="94" l="1"/>
  <c r="F58" i="94"/>
  <c r="F17" i="96"/>
  <c r="F32" i="93"/>
  <c r="B7" i="212"/>
  <c r="J50" i="82" l="1"/>
  <c r="J51" i="82"/>
  <c r="J53" i="82"/>
  <c r="G60" i="86"/>
  <c r="J52" i="82"/>
  <c r="F59" i="93"/>
  <c r="F30" i="93"/>
  <c r="J55" i="81"/>
  <c r="F38" i="96"/>
  <c r="F36" i="96"/>
  <c r="J54" i="81"/>
  <c r="J56" i="81"/>
  <c r="F23" i="96"/>
  <c r="J53" i="81"/>
  <c r="J57" i="81"/>
  <c r="F19" i="96"/>
  <c r="J58" i="81"/>
  <c r="F21" i="96"/>
  <c r="J88" i="82"/>
  <c r="G107" i="82" s="1"/>
  <c r="H58" i="94"/>
  <c r="K32" i="96" l="1"/>
  <c r="K36" i="96"/>
  <c r="J58" i="82"/>
  <c r="K56" i="82" s="1"/>
  <c r="F88" i="212"/>
  <c r="D88" i="212"/>
  <c r="J92" i="82"/>
  <c r="K55" i="82" l="1"/>
  <c r="K50" i="82"/>
  <c r="K53" i="82"/>
  <c r="K52" i="82"/>
  <c r="K54" i="82"/>
  <c r="K51" i="82"/>
  <c r="G88" i="212"/>
  <c r="K88" i="82"/>
  <c r="K58" i="82" l="1"/>
  <c r="K92" i="82"/>
  <c r="D54" i="113" l="1"/>
  <c r="G54" i="113" l="1"/>
  <c r="H54" i="113" s="1"/>
  <c r="H57" i="113"/>
  <c r="K14" i="97" l="1"/>
  <c r="J59" i="81" l="1"/>
  <c r="J61" i="81" s="1"/>
  <c r="J23" i="81"/>
  <c r="K15" i="81" s="1"/>
  <c r="K16" i="81" l="1"/>
  <c r="K17" i="81"/>
  <c r="K13" i="81"/>
  <c r="K14" i="81"/>
  <c r="K18" i="81"/>
  <c r="K19" i="81"/>
  <c r="K12" i="81"/>
  <c r="K54" i="81"/>
  <c r="K57" i="81"/>
  <c r="K55" i="81"/>
  <c r="K58" i="81"/>
  <c r="K56" i="81"/>
  <c r="K11" i="81"/>
  <c r="K59" i="81"/>
  <c r="K53" i="81"/>
  <c r="L57" i="81" l="1"/>
  <c r="K23" i="81"/>
  <c r="R37" i="98" l="1"/>
  <c r="F63" i="95" l="1"/>
  <c r="H63" i="95" s="1"/>
  <c r="N22" i="97" l="1"/>
  <c r="K15" i="97"/>
  <c r="R25" i="97" l="1"/>
  <c r="N32" i="97"/>
  <c r="D61" i="113"/>
  <c r="D62" i="106" l="1"/>
  <c r="M49" i="99"/>
  <c r="M50" i="99" s="1"/>
  <c r="K24" i="97"/>
  <c r="D24" i="97"/>
  <c r="F49" i="99"/>
  <c r="G49" i="99"/>
  <c r="H49" i="99"/>
  <c r="I49" i="99"/>
  <c r="J49" i="99"/>
  <c r="K49" i="99"/>
  <c r="D46" i="98"/>
  <c r="Q44" i="98" s="1"/>
  <c r="D54" i="87"/>
  <c r="G54" i="87" s="1"/>
  <c r="D62" i="86"/>
  <c r="D49" i="85"/>
  <c r="F49" i="85" s="1"/>
  <c r="G51" i="99" l="1"/>
  <c r="K47" i="97"/>
  <c r="K48" i="97" s="1"/>
  <c r="D47" i="97"/>
  <c r="I47" i="97"/>
  <c r="E47" i="97"/>
  <c r="G47" i="97"/>
  <c r="H47" i="97"/>
  <c r="F47" i="97"/>
  <c r="F61" i="96" l="1"/>
  <c r="F63" i="96" s="1"/>
  <c r="H61" i="96" l="1"/>
  <c r="J62" i="81"/>
  <c r="G46" i="98" l="1"/>
  <c r="I46" i="98"/>
  <c r="F46" i="98" l="1"/>
  <c r="H46" i="98" l="1"/>
  <c r="M46" i="98"/>
  <c r="J133" i="82" l="1"/>
  <c r="D53" i="90"/>
  <c r="K131" i="82" l="1"/>
  <c r="K129" i="82"/>
  <c r="K130" i="82"/>
  <c r="M47" i="98"/>
  <c r="K133" i="82" l="1"/>
</calcChain>
</file>

<file path=xl/sharedStrings.xml><?xml version="1.0" encoding="utf-8"?>
<sst xmlns="http://schemas.openxmlformats.org/spreadsheetml/2006/main" count="507" uniqueCount="276">
  <si>
    <t>(PESOS)</t>
  </si>
  <si>
    <t>PARTICIPACIONES</t>
  </si>
  <si>
    <t>RAMO XXXIII</t>
  </si>
  <si>
    <t xml:space="preserve"> </t>
  </si>
  <si>
    <t>IMPORTE</t>
  </si>
  <si>
    <t>( PESOS )</t>
  </si>
  <si>
    <t>PRODUCTOS</t>
  </si>
  <si>
    <t>APROVECHAMIENTOS</t>
  </si>
  <si>
    <t>SERVICIOS PERSONALES</t>
  </si>
  <si>
    <t>MATERIALES Y SUMINISTROS</t>
  </si>
  <si>
    <t>SERVICIOS GENERALES</t>
  </si>
  <si>
    <t>TOTAL EGRESOS</t>
  </si>
  <si>
    <t>TOTAL INGRESOS</t>
  </si>
  <si>
    <t>CONVENIOS</t>
  </si>
  <si>
    <t>DESCRIPCION</t>
  </si>
  <si>
    <t xml:space="preserve">DERECHOS </t>
  </si>
  <si>
    <t>TOTAL</t>
  </si>
  <si>
    <t>RELACION DE BIENES MUEBLES</t>
  </si>
  <si>
    <t>RELACION DE BIENES INMUEBLES</t>
  </si>
  <si>
    <t>RELACION DE PATRIMONIO</t>
  </si>
  <si>
    <t>BIENES MUEBLES E INMUEBLES</t>
  </si>
  <si>
    <t>RELACION DE EGRESOS ACUMULADO</t>
  </si>
  <si>
    <t>BALANZA DE COMPROBACION</t>
  </si>
  <si>
    <t>DEUDORES DIVERSOS</t>
  </si>
  <si>
    <t>TRANSFERENCIAS</t>
  </si>
  <si>
    <t>BIENES MUEBLES</t>
  </si>
  <si>
    <t>PATRIMONIO</t>
  </si>
  <si>
    <t>ACTIVO</t>
  </si>
  <si>
    <t>BANCOS</t>
  </si>
  <si>
    <t>BIENES INMUEBLES</t>
  </si>
  <si>
    <t>TOTAL ACTIVO</t>
  </si>
  <si>
    <t>SALDO ANTERIOR</t>
  </si>
  <si>
    <t>MOVIMIENTOS ACUMULADOS</t>
  </si>
  <si>
    <t>SALDO ACTUAL</t>
  </si>
  <si>
    <t>DEBE</t>
  </si>
  <si>
    <t>HABER</t>
  </si>
  <si>
    <t>ACTUAL</t>
  </si>
  <si>
    <t>ACTIVO CIRCULANTE</t>
  </si>
  <si>
    <t>ACTIVO FIJO</t>
  </si>
  <si>
    <t>ACTIVO DIFERIDO</t>
  </si>
  <si>
    <t>PASIVO</t>
  </si>
  <si>
    <t>PASIVO CORTO PLAZO</t>
  </si>
  <si>
    <t>TOTAL PASIVO</t>
  </si>
  <si>
    <t>TOTAL PATRIMONIO</t>
  </si>
  <si>
    <t>INGRESOS</t>
  </si>
  <si>
    <t xml:space="preserve">PARTICIPACIONES  </t>
  </si>
  <si>
    <t xml:space="preserve">   EGRESOS</t>
  </si>
  <si>
    <t xml:space="preserve">                                   SALDO DEUDOR</t>
  </si>
  <si>
    <t xml:space="preserve">                                   SALDO ACREEDOR</t>
  </si>
  <si>
    <t>INGRESOS POR EL PERIODO COMPRENDIDO</t>
  </si>
  <si>
    <t>EGRESOS POR EL PERIODO COMPRENDIDO</t>
  </si>
  <si>
    <t xml:space="preserve">SITUACION FINANCIERA </t>
  </si>
  <si>
    <t>PASIVO + PATRIMONIO</t>
  </si>
  <si>
    <t>FECHA BIMESTRAL</t>
  </si>
  <si>
    <t>FECHA ANUAL</t>
  </si>
  <si>
    <t>FECHA ANUAL AL</t>
  </si>
  <si>
    <t>OBRAS EN PROCESO</t>
  </si>
  <si>
    <t>OBLIGACIONES CONTINGENTES</t>
  </si>
  <si>
    <t>PASIVO LARGO PLAZO</t>
  </si>
  <si>
    <t>RESULTADO DE EJ ANT</t>
  </si>
  <si>
    <t>ANALISIS DE INGRESOS PROPIOS</t>
  </si>
  <si>
    <t>ANALISIS DE MODIFICACION PATRIMONIAL</t>
  </si>
  <si>
    <t>RELACION DE ACREEDORES DIVERSOS</t>
  </si>
  <si>
    <t>RELACION DE DEUDORES DIVERSOS</t>
  </si>
  <si>
    <t>RELACION DE BANCOS</t>
  </si>
  <si>
    <t>NO. DE CTA.</t>
  </si>
  <si>
    <t>RESULTADO DEL EJERCICIO</t>
  </si>
  <si>
    <t>NOV-DIC</t>
  </si>
  <si>
    <t>SEPT-OCT</t>
  </si>
  <si>
    <t>SALDO FINAL</t>
  </si>
  <si>
    <t>MODIFICACIONES</t>
  </si>
  <si>
    <t>CONCEPTO</t>
  </si>
  <si>
    <t>SALDO AL</t>
  </si>
  <si>
    <t>PARTIDA</t>
  </si>
  <si>
    <t>ANALISIS DE MODIFICACIONES A RESULTADO DE EJERCICIOS ANTERIORES</t>
  </si>
  <si>
    <t>DESCRIPCIÓN</t>
  </si>
  <si>
    <t xml:space="preserve">TOTAL    :  </t>
  </si>
  <si>
    <t>RELACION DE OBRAS EN PROCESO</t>
  </si>
  <si>
    <t>ALMACEN</t>
  </si>
  <si>
    <t>TERRENOS, EDIFICIO Y CONSTRUCCIONES</t>
  </si>
  <si>
    <t>MOBILIARIO Y EQUIPO DE OFICINA</t>
  </si>
  <si>
    <t>DIRECTORA ADMINISTRATIVA</t>
  </si>
  <si>
    <t xml:space="preserve">        ALBERGUE CASA DE LOS NIÑOS</t>
  </si>
  <si>
    <t>LIC. LILIANA LEZAMA CARRASCO</t>
  </si>
  <si>
    <t>DIRECTORA GENERAL</t>
  </si>
  <si>
    <t xml:space="preserve">      RAMO XXXIII</t>
  </si>
  <si>
    <t xml:space="preserve">       RAMO XXXIII</t>
  </si>
  <si>
    <t xml:space="preserve">      RAMO XII</t>
  </si>
  <si>
    <t xml:space="preserve">       RAMO XII</t>
  </si>
  <si>
    <t xml:space="preserve">      CURSOS DE VERANO</t>
  </si>
  <si>
    <t xml:space="preserve">      CENSO ALIMENTARIO</t>
  </si>
  <si>
    <t xml:space="preserve">      ACERCANDO NIÑOS A LA FERIA</t>
  </si>
  <si>
    <t xml:space="preserve">      RAMO XXIII (ACC. TRANSP. PUB. PERSONAS DISC.)</t>
  </si>
  <si>
    <t xml:space="preserve">      ESTATAL (DESAYUNOS ESCOLARES)</t>
  </si>
  <si>
    <t>MEDICO</t>
  </si>
  <si>
    <t>INVERSION PUBLICA</t>
  </si>
  <si>
    <t xml:space="preserve">     APARATOS AUDITIVOS PARA PERSONAS C/ DISCAPACIDAD</t>
  </si>
  <si>
    <t xml:space="preserve">     MODULO DE CREDENCIALIZACION PARA PERSONAS DISC.</t>
  </si>
  <si>
    <t xml:space="preserve">     EQUIPAMIENTO TALLERES PARA PERSONAS C/DISCAPAC.</t>
  </si>
  <si>
    <t xml:space="preserve">     COMUNIDAD DIFERENTE</t>
  </si>
  <si>
    <t xml:space="preserve">     PROTECCION Y DESARROLLO INTEGRAL DE LA INFANCIA</t>
  </si>
  <si>
    <t xml:space="preserve">     FORTALECIMIENTO PROCURADURIA DEFENSA DEL MENOR</t>
  </si>
  <si>
    <t>PESAS-MEDIDAS</t>
  </si>
  <si>
    <t>SONIDO</t>
  </si>
  <si>
    <t>ENSERES COCINA</t>
  </si>
  <si>
    <t>COPIADO</t>
  </si>
  <si>
    <t>HERRAMIENTAS</t>
  </si>
  <si>
    <t>PROYECCION</t>
  </si>
  <si>
    <t>CARGA</t>
  </si>
  <si>
    <t>SUMA</t>
  </si>
  <si>
    <t xml:space="preserve">     CONSTRUCCION AREA LAVADO ALBERGUE CASA NIÑOS</t>
  </si>
  <si>
    <t>CREDITO AL SALARIO</t>
  </si>
  <si>
    <t>154K</t>
  </si>
  <si>
    <t>ACREEDORES DIVERSOS</t>
  </si>
  <si>
    <t>FONDO EN ADMON A CUENTA DE 3ROS</t>
  </si>
  <si>
    <t>DERECHOS</t>
  </si>
  <si>
    <t xml:space="preserve">       AYUDAS SOCIALES FAM</t>
  </si>
  <si>
    <t>CUOTAS DE RECUPERACION</t>
  </si>
  <si>
    <t>SUMA BALANZA</t>
  </si>
  <si>
    <t>4224-1</t>
  </si>
  <si>
    <t>4399-3</t>
  </si>
  <si>
    <t>4399-2</t>
  </si>
  <si>
    <t xml:space="preserve">      PARTICIPACIONES</t>
  </si>
  <si>
    <t>LIC. CHARLOTTE TAMAYO SIERRA</t>
  </si>
  <si>
    <t>DEPOSITOS EN GARANTIA</t>
  </si>
  <si>
    <t>MOBILIARIO</t>
  </si>
  <si>
    <t>TRANSPORTE</t>
  </si>
  <si>
    <t>COMPUTO</t>
  </si>
  <si>
    <t>OTROS</t>
  </si>
  <si>
    <t>DICIEMBRE</t>
  </si>
  <si>
    <t>ANTICIPO A CONTRATISTAS</t>
  </si>
  <si>
    <t xml:space="preserve">     CUOTAS DE RECUPERACION </t>
  </si>
  <si>
    <t>MUEBLES EXCEPTO DE OFICINA Y ESTANTERIA</t>
  </si>
  <si>
    <t>EQUIPO DE COMPUTO Y DE TECNOLOGIAS DE LA INFORMACION</t>
  </si>
  <si>
    <t>OTROS MOBILIARIOS Y EQUIPOS DE ADMINISTRACION</t>
  </si>
  <si>
    <t>EQUIPOS Y APARATOS AUDIOVISUALES</t>
  </si>
  <si>
    <t>CAMARAS FOTOGRAFICAS Y DE VIDEO</t>
  </si>
  <si>
    <t>OTRO MOBILIARIO Y EQUIPO EDUCACIONAL Y RECREATIVO</t>
  </si>
  <si>
    <t>EQUIPO MEDICO Y DE LABORATORIO</t>
  </si>
  <si>
    <t>VEHICULOS Y EQUIPO TERRESTRE</t>
  </si>
  <si>
    <t>MAQUINARIA OTROS EQUIPOS Y HERRAMIENTAS</t>
  </si>
  <si>
    <t xml:space="preserve">     RENDIMIENTOS BANCARIOS </t>
  </si>
  <si>
    <t>ENE-MAR</t>
  </si>
  <si>
    <t>ABR-JUN</t>
  </si>
  <si>
    <t>JUL-SEP</t>
  </si>
  <si>
    <t>OCT-DIC</t>
  </si>
  <si>
    <t>RENDIMIENTOS FINANCIEROS</t>
  </si>
  <si>
    <t>CAJA</t>
  </si>
  <si>
    <t xml:space="preserve">OBRA PUBLICA </t>
  </si>
  <si>
    <t>CONVENIOS (RAMO XII)</t>
  </si>
  <si>
    <t>FONDO DE RETIRO</t>
  </si>
  <si>
    <t>RELACION DE INGRESO ACUMULADO</t>
  </si>
  <si>
    <t xml:space="preserve">      AYUDAS SOCIALES FAM</t>
  </si>
  <si>
    <t xml:space="preserve">     FAM-ASISTENCIA SOCIAL</t>
  </si>
  <si>
    <t>TERRENOS, EDIFICIOS Y CONSTRUCCIONES</t>
  </si>
  <si>
    <t>EQUIPO DE TRANSPORTE</t>
  </si>
  <si>
    <t>EQUIPO DE COMPUTO</t>
  </si>
  <si>
    <t>OTROS EQUIPOS</t>
  </si>
  <si>
    <t xml:space="preserve">       AYUDAS SOCIALES A PERSONAS</t>
  </si>
  <si>
    <t>BBVA BANCOMER AJENOS 2005</t>
  </si>
  <si>
    <t>5121</t>
  </si>
  <si>
    <t>Muebles, excepto de oficina y estantería</t>
  </si>
  <si>
    <t>5151</t>
  </si>
  <si>
    <t>Equipo de cómputo y de tecnología de la información</t>
  </si>
  <si>
    <t>5191</t>
  </si>
  <si>
    <t>Otros mobiliarios y equipos de administración</t>
  </si>
  <si>
    <t>5291</t>
  </si>
  <si>
    <t>Otro mobiliario y equipo educacional y recreativo</t>
  </si>
  <si>
    <t>5311</t>
  </si>
  <si>
    <t>Equipo médico y de laboratorio</t>
  </si>
  <si>
    <t>5321</t>
  </si>
  <si>
    <t>Instrumental médico y de laboratorio</t>
  </si>
  <si>
    <t xml:space="preserve">      AYUDAS SOCIALES A PERSONAS</t>
  </si>
  <si>
    <t>BBVA BANCOMER ESTATAL PAGO PROVEEDORES 2011</t>
  </si>
  <si>
    <t>RELACION DE EGRESOS TRIMESTRAL</t>
  </si>
  <si>
    <t>RELACION DE INGRESO TRIMESTRAL</t>
  </si>
  <si>
    <t>RECURSOS FEDERALES</t>
  </si>
  <si>
    <t>RECURSOS ESTATALES</t>
  </si>
  <si>
    <t>RECURSOS PROPIOS</t>
  </si>
  <si>
    <t>CTAS ADMINISTRACION ANTERIOR</t>
  </si>
  <si>
    <t>GASTOS MEDICOS A PERSONAL</t>
  </si>
  <si>
    <t>CONVENIO (RAMO XXIII)</t>
  </si>
  <si>
    <t>U075</t>
  </si>
  <si>
    <t xml:space="preserve">U075 FONDO PARA LA ACCESIBILIDAD EN EL TRANS PUB. P/ PERS C/DISC </t>
  </si>
  <si>
    <t xml:space="preserve">CONVENIOS </t>
  </si>
  <si>
    <t>SISTEMA ESTATAL PARA EL DESARROLLO INTEGRAL DE LA FAMILIA</t>
  </si>
  <si>
    <t>CONVENIO SECRETARIA DE CULTURA</t>
  </si>
  <si>
    <t>BBVA BANCOMER ESTATAL 2017</t>
  </si>
  <si>
    <t>AL MES DE DICIEMBRE DE 2017</t>
  </si>
  <si>
    <t>BBVA BANCOMER ESTATAL 2018</t>
  </si>
  <si>
    <t>BBVA BANCOMER CUOTAS 2018</t>
  </si>
  <si>
    <t>REINTEGROS TESOFE</t>
  </si>
  <si>
    <t>SERVICIOS PROFESIONALES, CIENTIFICOS Y TEC</t>
  </si>
  <si>
    <t>APORTACIONES PENSIONES A TRABAJADORES</t>
  </si>
  <si>
    <t>SEGURIDAD SOCIAL</t>
  </si>
  <si>
    <t>ART. 35, BECAS ESCOLARES</t>
  </si>
  <si>
    <t>COLECTIVO DE TRAB. ENTRE SIND. "7 DE MAYO" Y DIF:</t>
  </si>
  <si>
    <t>SE DA CUMPLIMIENTO A LOS SIG. ARTS.  DEL CONVENIO</t>
  </si>
  <si>
    <t>AGUINALDO</t>
  </si>
  <si>
    <t>PRIMA VACACIONAL</t>
  </si>
  <si>
    <t>SUELDOS</t>
  </si>
  <si>
    <t>RETIROS VOLUNTARIOS:</t>
  </si>
  <si>
    <t>B</t>
  </si>
  <si>
    <t>NUTRIOLOGA</t>
  </si>
  <si>
    <t>PSICOLOGO</t>
  </si>
  <si>
    <t>PROFESORA</t>
  </si>
  <si>
    <t>C</t>
  </si>
  <si>
    <t>ENFERMERA</t>
  </si>
  <si>
    <t>JEFE DE OFICINA</t>
  </si>
  <si>
    <t>F</t>
  </si>
  <si>
    <t>JEFE DE DEPARTAMENTO</t>
  </si>
  <si>
    <t>PROCURADOR</t>
  </si>
  <si>
    <t>DIRECTOR GENERAL</t>
  </si>
  <si>
    <t>TOTAL OTRAS PRESTACIONES</t>
  </si>
  <si>
    <t>SUELDO BASE TRIMESTRAL</t>
  </si>
  <si>
    <t>NOMBRAMIENTO</t>
  </si>
  <si>
    <t>NIVEL</t>
  </si>
  <si>
    <t>TOTAL DE PUESTOS</t>
  </si>
  <si>
    <t>PUESTO</t>
  </si>
  <si>
    <t>PLANTILLA DE PERSONAL</t>
  </si>
  <si>
    <t>INTEGRAL DE LA FAMILIA</t>
  </si>
  <si>
    <t>SISTEMA ESTATAL PARA EL DESARROLLO</t>
  </si>
  <si>
    <t>GOBIERNO DEL ESTADO DE TLAXCALA</t>
  </si>
  <si>
    <t>ANTICIPOS A CONTRATISTAS</t>
  </si>
  <si>
    <t>CANCELACION DE CHEQUES NO COBRADOS</t>
  </si>
  <si>
    <t>BBVA BANCOMER ESTATAL 2019</t>
  </si>
  <si>
    <t>BBVA BANCOMER PROPIOS 2019</t>
  </si>
  <si>
    <t>BBVA BANCOMER CUOTAS 2019</t>
  </si>
  <si>
    <t>BBVA BANCOMER CUOTAS UBR´S 2019</t>
  </si>
  <si>
    <t>BANORTE ESTATAL 2014</t>
  </si>
  <si>
    <t>BANORTE ESTATAL 2017</t>
  </si>
  <si>
    <t>BBVA BANCOMER FAM 2019</t>
  </si>
  <si>
    <t>BBVA BANCOMER CUOTAS UBR´S 2017</t>
  </si>
  <si>
    <t>APORTACION PATRONAL AL FONDO DE PENSIONES CIVILES</t>
  </si>
  <si>
    <t>SALDO AL 31 DE DICIEMBRE DE 2018</t>
  </si>
  <si>
    <t>RENDIMIENTOS GENERADOS EN CTAS EJER ANT</t>
  </si>
  <si>
    <t>APOYO PARA EL SEGUIMIENTO DE PROGRAMAS DE ASISTENCIA SOCIAL</t>
  </si>
  <si>
    <t>APOYO ADMINISTRATIVO</t>
  </si>
  <si>
    <t>TRABAJADOR SOCIAL</t>
  </si>
  <si>
    <t>ASESOR JURÍDICO</t>
  </si>
  <si>
    <t>APOYO DE TRANSPARENCIA Y RENDICIÓN DE CUENTAS</t>
  </si>
  <si>
    <t>APOYO DE SERVICIOS GENERALES</t>
  </si>
  <si>
    <t>APOYO DE PREVENCIÓN DE RIESGOS PSICOSOCIALES DE NIÑAS, NIÑOS Y ADOLESCENTES</t>
  </si>
  <si>
    <t>ENLACE PARA REINCORP. LABORAL DE PERSONAS CON DISCAPACIDAD</t>
  </si>
  <si>
    <t>APOYO ADMINISTRATIVO DE PLANEACIÓN Y EVALUACIÓN</t>
  </si>
  <si>
    <t>MÉDICO</t>
  </si>
  <si>
    <t>ENLACE DE PLANEACIÓN Y EVALUACIÓN AL DESEMPEÑO INSTITUCIONAL</t>
  </si>
  <si>
    <t>ENLACE DE COORDINACIÓN CON LOS SISTEMAS DIF MUNICIPALES</t>
  </si>
  <si>
    <t>APOYO ADMINISTRATIVO DE RECURSOS HUMANOS</t>
  </si>
  <si>
    <t>APOYO A LA OFICINA DE TECNOLOGÍAS DE INFORMACIÓN Y COMUNICACIÓN</t>
  </si>
  <si>
    <t>GUIA DE APOYO</t>
  </si>
  <si>
    <t>TERAPEUTA</t>
  </si>
  <si>
    <t>PAPÁ SUSTITUTO</t>
  </si>
  <si>
    <t>MAMÁ SUSTITUTA</t>
  </si>
  <si>
    <t>APOYO DE LAVANDERÍA</t>
  </si>
  <si>
    <t>TERAPEUTA FÍSICO</t>
  </si>
  <si>
    <t>ASISTENTE DIRECCIÓN GENERAL</t>
  </si>
  <si>
    <t>ODONTÓLOGO</t>
  </si>
  <si>
    <t>APOYO ADMINISTRATIVO DE CONTABILIDAD Y FINANZAS</t>
  </si>
  <si>
    <t>SUPERVISOR DE PROGRAMAS DE ASISTENCIA SOCIAL</t>
  </si>
  <si>
    <t>DIRECTOR</t>
  </si>
  <si>
    <t>REINTEGRO GASTOS IMPROCEDENTES AUDITORIA</t>
  </si>
  <si>
    <t>BBVA BANCOMER UBR 2019</t>
  </si>
  <si>
    <t>NOTA:</t>
  </si>
  <si>
    <t>DEL 01 DE OCTUBRE AL 31 DE DICIEMBRE  DE 2019</t>
  </si>
  <si>
    <t>DEL 01 DE ENERO AL 31 DE DICIEMBRE DE 2019</t>
  </si>
  <si>
    <t>GOBIERNO DEL ESTADO (IMPUESTO SOBRE NOMINAS)</t>
  </si>
  <si>
    <t>SERVICIO DE ADMINISTRACION TRIBUTARIA</t>
  </si>
  <si>
    <t>EN EL MES DE NOVIEMBRE SE PAGAN LOS CONCEPTOS DE PRIMA VACACIONAL (2DA PARTE) A TODO EL PERSONAL, BONO ANUAL AL PERSONAL DE CONFIANZA Y BONO ANUAL DE PRODUCTIVIDAD AL PERSONAL SINDICALIZADO EN CUMPLIMIENTO AL ART. 30 DEL CONVENIO COLECTIVO VIGENTE.
EN EL MES DE DICIEMBRE SE PAGAN LOS CONCEPTOS DE DÍAS ECONOMICOS Y AGUINALDO AL PERSONAL DE BASE Y CONFIANZA.</t>
  </si>
  <si>
    <t>ART. 11 TRASIT. ESTIMULOS MEJORES PROMEDIOS HIJOS</t>
  </si>
  <si>
    <t>ART. 9 TRASIT. INCENTIVO PROFESIONAL A TRABAJADORES</t>
  </si>
  <si>
    <t>ART. 45, TURISMO FAMILIAR</t>
  </si>
  <si>
    <t>PRIMA DE ANTIGÜEDAD</t>
  </si>
  <si>
    <t>TRIMESTRE OCTUBRE, NOVIEMBRE Y DICIEMBRE  DE  2019</t>
  </si>
  <si>
    <t>AYUDAS SOCIALES A PERSONAS</t>
  </si>
  <si>
    <t>S039 PROGRAMA DE ATENCION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</si>
</sst>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&quot;Pts&quot;;[Red]\-#,##0.00\ &quot;Pts&quot;"/>
    <numFmt numFmtId="165" formatCode="_(* #,##0_);_(* \(#,##0\);_(* &quot;-&quot;??_);_(@_)"/>
    <numFmt numFmtId="166" formatCode="_-* #,##0_-;\-* #,##0_-;_-* &quot;-&quot;??_-;_-@_-"/>
    <numFmt numFmtId="167" formatCode="#,##0_ ;\-#,##0\ "/>
    <numFmt numFmtId="168" formatCode="_-[$€-2]* #,##0.00_-;\-[$€-2]* #,##0.00_-;_-[$€-2]* &quot;-&quot;??_-"/>
  </numFmts>
  <fonts count="10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5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u/>
      <sz val="13"/>
      <name val="Arial"/>
      <family val="2"/>
    </font>
    <font>
      <u/>
      <sz val="15"/>
      <color indexed="9"/>
      <name val="Arial"/>
      <family val="2"/>
    </font>
    <font>
      <u val="double"/>
      <sz val="10"/>
      <name val="Arial"/>
      <family val="2"/>
    </font>
    <font>
      <sz val="15"/>
      <color indexed="9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17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sz val="8"/>
      <color indexed="52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20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sz val="8"/>
      <color indexed="10"/>
      <name val="Calibri"/>
      <family val="2"/>
    </font>
    <font>
      <i/>
      <sz val="8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6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theme="3"/>
      <name val="Arial"/>
      <family val="2"/>
    </font>
    <font>
      <sz val="9"/>
      <name val="Times New Roman"/>
      <family val="1"/>
    </font>
    <font>
      <sz val="9"/>
      <color theme="4" tint="-0.249977111117893"/>
      <name val="Arial"/>
      <family val="2"/>
    </font>
    <font>
      <u val="double"/>
      <sz val="13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2"/>
      <name val="Arial"/>
      <family val="2"/>
    </font>
    <font>
      <b/>
      <sz val="17"/>
      <name val="Arial"/>
      <family val="2"/>
    </font>
    <font>
      <sz val="10"/>
      <name val="Arial"/>
      <family val="2"/>
    </font>
    <font>
      <sz val="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6C31"/>
        <bgColor indexed="39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612523"/>
        <bgColor indexed="64"/>
      </patternFill>
    </fill>
    <fill>
      <patternFill patternType="solid">
        <fgColor rgb="FF612523"/>
        <bgColor indexed="3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31">
    <xf numFmtId="0" fontId="0" fillId="0" borderId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8" fillId="16" borderId="1" applyNumberFormat="0" applyAlignment="0" applyProtection="0"/>
    <xf numFmtId="0" fontId="48" fillId="16" borderId="1" applyNumberFormat="0" applyAlignment="0" applyProtection="0"/>
    <xf numFmtId="0" fontId="48" fillId="16" borderId="1" applyNumberFormat="0" applyAlignment="0" applyProtection="0"/>
    <xf numFmtId="0" fontId="48" fillId="16" borderId="1" applyNumberFormat="0" applyAlignment="0" applyProtection="0"/>
    <xf numFmtId="0" fontId="48" fillId="16" borderId="1" applyNumberFormat="0" applyAlignment="0" applyProtection="0"/>
    <xf numFmtId="0" fontId="48" fillId="16" borderId="1" applyNumberFormat="0" applyAlignment="0" applyProtection="0"/>
    <xf numFmtId="0" fontId="48" fillId="16" borderId="1" applyNumberFormat="0" applyAlignment="0" applyProtection="0"/>
    <xf numFmtId="0" fontId="49" fillId="17" borderId="2" applyNumberFormat="0" applyAlignment="0" applyProtection="0"/>
    <xf numFmtId="0" fontId="49" fillId="17" borderId="2" applyNumberFormat="0" applyAlignment="0" applyProtection="0"/>
    <xf numFmtId="0" fontId="49" fillId="17" borderId="2" applyNumberFormat="0" applyAlignment="0" applyProtection="0"/>
    <xf numFmtId="0" fontId="49" fillId="17" borderId="2" applyNumberFormat="0" applyAlignment="0" applyProtection="0"/>
    <xf numFmtId="0" fontId="49" fillId="17" borderId="2" applyNumberFormat="0" applyAlignment="0" applyProtection="0"/>
    <xf numFmtId="0" fontId="49" fillId="17" borderId="2" applyNumberFormat="0" applyAlignment="0" applyProtection="0"/>
    <xf numFmtId="0" fontId="49" fillId="17" borderId="2" applyNumberFormat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168" fontId="17" fillId="0" borderId="0" applyFont="0" applyFill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5" fillId="0" borderId="0"/>
    <xf numFmtId="0" fontId="17" fillId="23" borderId="4" applyNumberFormat="0" applyFont="0" applyAlignment="0" applyProtection="0"/>
    <xf numFmtId="0" fontId="17" fillId="23" borderId="4" applyNumberFormat="0" applyFont="0" applyAlignment="0" applyProtection="0"/>
    <xf numFmtId="0" fontId="17" fillId="23" borderId="4" applyNumberFormat="0" applyFont="0" applyAlignment="0" applyProtection="0"/>
    <xf numFmtId="0" fontId="17" fillId="23" borderId="4" applyNumberFormat="0" applyFont="0" applyAlignment="0" applyProtection="0"/>
    <xf numFmtId="0" fontId="17" fillId="23" borderId="4" applyNumberFormat="0" applyFont="0" applyAlignment="0" applyProtection="0"/>
    <xf numFmtId="0" fontId="17" fillId="23" borderId="4" applyNumberFormat="0" applyFont="0" applyAlignment="0" applyProtection="0"/>
    <xf numFmtId="0" fontId="17" fillId="23" borderId="4" applyNumberFormat="0" applyFont="0" applyAlignment="0" applyProtection="0"/>
    <xf numFmtId="0" fontId="55" fillId="16" borderId="5" applyNumberFormat="0" applyAlignment="0" applyProtection="0"/>
    <xf numFmtId="0" fontId="55" fillId="16" borderId="5" applyNumberFormat="0" applyAlignment="0" applyProtection="0"/>
    <xf numFmtId="0" fontId="55" fillId="16" borderId="5" applyNumberFormat="0" applyAlignment="0" applyProtection="0"/>
    <xf numFmtId="0" fontId="55" fillId="16" borderId="5" applyNumberFormat="0" applyAlignment="0" applyProtection="0"/>
    <xf numFmtId="0" fontId="55" fillId="16" borderId="5" applyNumberFormat="0" applyAlignment="0" applyProtection="0"/>
    <xf numFmtId="0" fontId="55" fillId="16" borderId="5" applyNumberFormat="0" applyAlignment="0" applyProtection="0"/>
    <xf numFmtId="0" fontId="55" fillId="16" borderId="5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168" fontId="25" fillId="0" borderId="0" applyFont="0" applyFill="0" applyBorder="0" applyAlignment="0" applyProtection="0"/>
    <xf numFmtId="0" fontId="25" fillId="0" borderId="0"/>
    <xf numFmtId="0" fontId="17" fillId="0" borderId="0"/>
    <xf numFmtId="0" fontId="6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5" fillId="0" borderId="0"/>
    <xf numFmtId="0" fontId="17" fillId="0" borderId="0"/>
    <xf numFmtId="43" fontId="17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16" fillId="0" borderId="0"/>
    <xf numFmtId="0" fontId="15" fillId="0" borderId="0"/>
    <xf numFmtId="43" fontId="70" fillId="0" borderId="0" applyFont="0" applyFill="0" applyBorder="0" applyAlignment="0" applyProtection="0"/>
    <xf numFmtId="0" fontId="14" fillId="0" borderId="0"/>
    <xf numFmtId="0" fontId="13" fillId="0" borderId="0"/>
    <xf numFmtId="44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12" fillId="0" borderId="0"/>
    <xf numFmtId="43" fontId="72" fillId="0" borderId="0" applyFont="0" applyFill="0" applyBorder="0" applyAlignment="0" applyProtection="0"/>
    <xf numFmtId="0" fontId="11" fillId="0" borderId="0"/>
    <xf numFmtId="43" fontId="73" fillId="0" borderId="0" applyFont="0" applyFill="0" applyBorder="0" applyAlignment="0" applyProtection="0"/>
    <xf numFmtId="0" fontId="10" fillId="0" borderId="0"/>
    <xf numFmtId="0" fontId="9" fillId="0" borderId="0"/>
    <xf numFmtId="43" fontId="76" fillId="0" borderId="0" applyFont="0" applyFill="0" applyBorder="0" applyAlignment="0" applyProtection="0"/>
    <xf numFmtId="0" fontId="8" fillId="0" borderId="0"/>
    <xf numFmtId="43" fontId="77" fillId="0" borderId="0" applyFont="0" applyFill="0" applyBorder="0" applyAlignment="0" applyProtection="0"/>
    <xf numFmtId="0" fontId="7" fillId="0" borderId="0"/>
    <xf numFmtId="0" fontId="6" fillId="0" borderId="0"/>
    <xf numFmtId="43" fontId="78" fillId="0" borderId="0" applyFont="0" applyFill="0" applyBorder="0" applyAlignment="0" applyProtection="0"/>
    <xf numFmtId="0" fontId="5" fillId="0" borderId="0"/>
    <xf numFmtId="43" fontId="1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9" fontId="98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ill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23" fillId="0" borderId="0" xfId="0" applyNumberFormat="1" applyFont="1" applyBorder="1"/>
    <xf numFmtId="41" fontId="23" fillId="0" borderId="0" xfId="219" applyNumberFormat="1" applyFont="1" applyBorder="1"/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166" fontId="26" fillId="0" borderId="0" xfId="219" applyNumberFormat="1" applyFont="1" applyFill="1"/>
    <xf numFmtId="0" fontId="25" fillId="0" borderId="0" xfId="0" applyFont="1" applyFill="1"/>
    <xf numFmtId="165" fontId="26" fillId="0" borderId="0" xfId="219" applyNumberFormat="1" applyFont="1" applyFill="1"/>
    <xf numFmtId="3" fontId="24" fillId="0" borderId="0" xfId="0" applyNumberFormat="1" applyFont="1" applyBorder="1" applyAlignment="1">
      <alignment horizontal="center"/>
    </xf>
    <xf numFmtId="0" fontId="27" fillId="0" borderId="0" xfId="0" applyFont="1"/>
    <xf numFmtId="165" fontId="28" fillId="0" borderId="0" xfId="219" applyNumberFormat="1" applyFont="1" applyFill="1"/>
    <xf numFmtId="165" fontId="25" fillId="0" borderId="0" xfId="0" applyNumberFormat="1" applyFont="1" applyFill="1"/>
    <xf numFmtId="43" fontId="29" fillId="0" borderId="0" xfId="219" applyFont="1" applyFill="1"/>
    <xf numFmtId="0" fontId="27" fillId="0" borderId="0" xfId="0" applyFont="1" applyFill="1"/>
    <xf numFmtId="0" fontId="21" fillId="0" borderId="0" xfId="0" applyFont="1" applyBorder="1"/>
    <xf numFmtId="41" fontId="21" fillId="0" borderId="0" xfId="219" applyNumberFormat="1" applyFont="1" applyBorder="1"/>
    <xf numFmtId="3" fontId="21" fillId="0" borderId="0" xfId="0" applyNumberFormat="1" applyFont="1" applyBorder="1"/>
    <xf numFmtId="0" fontId="21" fillId="0" borderId="0" xfId="0" applyFont="1"/>
    <xf numFmtId="0" fontId="21" fillId="0" borderId="0" xfId="0" applyFont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1" fillId="0" borderId="0" xfId="0" applyFont="1" applyFill="1"/>
    <xf numFmtId="0" fontId="21" fillId="0" borderId="0" xfId="0" applyFont="1" applyFill="1" applyBorder="1" applyAlignment="1">
      <alignment horizontal="right"/>
    </xf>
    <xf numFmtId="43" fontId="30" fillId="0" borderId="0" xfId="219" applyFont="1" applyFill="1" applyBorder="1" applyAlignment="1">
      <alignment horizontal="center"/>
    </xf>
    <xf numFmtId="0" fontId="25" fillId="0" borderId="0" xfId="0" applyFont="1" applyBorder="1"/>
    <xf numFmtId="0" fontId="25" fillId="0" borderId="0" xfId="0" applyFont="1"/>
    <xf numFmtId="0" fontId="31" fillId="0" borderId="0" xfId="0" applyFont="1" applyFill="1"/>
    <xf numFmtId="0" fontId="31" fillId="0" borderId="0" xfId="0" applyFont="1" applyFill="1" applyBorder="1"/>
    <xf numFmtId="0" fontId="33" fillId="0" borderId="0" xfId="0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33" fillId="0" borderId="0" xfId="0" applyFont="1" applyFill="1" applyBorder="1" applyAlignment="1"/>
    <xf numFmtId="164" fontId="31" fillId="0" borderId="0" xfId="0" applyNumberFormat="1" applyFont="1" applyFill="1" applyBorder="1" applyAlignment="1">
      <alignment horizontal="centerContinuous"/>
    </xf>
    <xf numFmtId="0" fontId="17" fillId="0" borderId="0" xfId="0" applyFont="1" applyAlignment="1">
      <alignment vertical="center"/>
    </xf>
    <xf numFmtId="0" fontId="31" fillId="0" borderId="0" xfId="0" applyFont="1" applyFill="1" applyBorder="1" applyAlignment="1">
      <alignment horizontal="centerContinuous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3" fontId="25" fillId="0" borderId="0" xfId="219" applyNumberFormat="1" applyFont="1" applyBorder="1"/>
    <xf numFmtId="0" fontId="26" fillId="0" borderId="0" xfId="0" applyFont="1" applyBorder="1"/>
    <xf numFmtId="0" fontId="26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3" fontId="21" fillId="0" borderId="0" xfId="219" applyNumberFormat="1" applyFont="1" applyBorder="1"/>
    <xf numFmtId="3" fontId="22" fillId="0" borderId="0" xfId="0" applyNumberFormat="1" applyFont="1" applyFill="1" applyBorder="1" applyAlignment="1">
      <alignment horizontal="right"/>
    </xf>
    <xf numFmtId="3" fontId="21" fillId="0" borderId="0" xfId="0" applyNumberFormat="1" applyFont="1"/>
    <xf numFmtId="3" fontId="25" fillId="0" borderId="0" xfId="0" applyNumberFormat="1" applyFont="1"/>
    <xf numFmtId="0" fontId="20" fillId="0" borderId="0" xfId="0" applyFont="1"/>
    <xf numFmtId="167" fontId="21" fillId="0" borderId="0" xfId="219" applyNumberFormat="1" applyFont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3" fontId="25" fillId="0" borderId="0" xfId="0" applyNumberFormat="1" applyFont="1" applyBorder="1"/>
    <xf numFmtId="0" fontId="20" fillId="0" borderId="0" xfId="0" applyFont="1" applyFill="1" applyBorder="1" applyAlignment="1"/>
    <xf numFmtId="164" fontId="21" fillId="0" borderId="0" xfId="0" applyNumberFormat="1" applyFont="1" applyFill="1" applyBorder="1" applyAlignment="1">
      <alignment horizontal="centerContinuous"/>
    </xf>
    <xf numFmtId="0" fontId="38" fillId="0" borderId="0" xfId="0" applyFont="1" applyBorder="1"/>
    <xf numFmtId="0" fontId="25" fillId="0" borderId="0" xfId="0" applyFont="1" applyBorder="1" applyAlignment="1">
      <alignment horizontal="left" vertical="center"/>
    </xf>
    <xf numFmtId="3" fontId="26" fillId="0" borderId="0" xfId="0" applyNumberFormat="1" applyFont="1" applyBorder="1"/>
    <xf numFmtId="0" fontId="26" fillId="0" borderId="0" xfId="0" applyFont="1" applyFill="1" applyBorder="1" applyAlignment="1">
      <alignment horizontal="centerContinuous" vertical="center"/>
    </xf>
    <xf numFmtId="0" fontId="20" fillId="0" borderId="0" xfId="0" applyFont="1" applyBorder="1" applyAlignment="1">
      <alignment horizontal="center"/>
    </xf>
    <xf numFmtId="3" fontId="20" fillId="0" borderId="0" xfId="0" applyNumberFormat="1" applyFont="1" applyBorder="1"/>
    <xf numFmtId="0" fontId="38" fillId="0" borderId="0" xfId="0" applyFont="1" applyBorder="1" applyAlignment="1">
      <alignment horizontal="left" vertical="center"/>
    </xf>
    <xf numFmtId="3" fontId="38" fillId="0" borderId="0" xfId="0" applyNumberFormat="1" applyFont="1" applyBorder="1"/>
    <xf numFmtId="3" fontId="38" fillId="0" borderId="0" xfId="219" applyNumberFormat="1" applyFont="1" applyBorder="1"/>
    <xf numFmtId="3" fontId="38" fillId="0" borderId="0" xfId="0" applyNumberFormat="1" applyFont="1" applyFill="1" applyBorder="1"/>
    <xf numFmtId="166" fontId="38" fillId="0" borderId="0" xfId="0" applyNumberFormat="1" applyFont="1" applyBorder="1" applyAlignment="1">
      <alignment horizontal="left" vertical="center"/>
    </xf>
    <xf numFmtId="166" fontId="38" fillId="0" borderId="0" xfId="219" applyNumberFormat="1" applyFont="1" applyBorder="1"/>
    <xf numFmtId="0" fontId="37" fillId="0" borderId="0" xfId="0" applyFont="1" applyBorder="1" applyAlignment="1">
      <alignment horizontal="left" vertical="center"/>
    </xf>
    <xf numFmtId="3" fontId="41" fillId="0" borderId="0" xfId="219" applyNumberFormat="1" applyFont="1" applyBorder="1"/>
    <xf numFmtId="41" fontId="38" fillId="0" borderId="0" xfId="0" applyNumberFormat="1" applyFont="1" applyFill="1" applyBorder="1"/>
    <xf numFmtId="41" fontId="38" fillId="0" borderId="0" xfId="0" applyNumberFormat="1" applyFont="1" applyBorder="1"/>
    <xf numFmtId="0" fontId="37" fillId="0" borderId="0" xfId="0" applyFont="1" applyBorder="1"/>
    <xf numFmtId="3" fontId="35" fillId="0" borderId="0" xfId="0" applyNumberFormat="1" applyFont="1" applyBorder="1"/>
    <xf numFmtId="41" fontId="21" fillId="0" borderId="0" xfId="0" applyNumberFormat="1" applyFont="1" applyBorder="1"/>
    <xf numFmtId="0" fontId="38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41" fontId="43" fillId="0" borderId="0" xfId="0" applyNumberFormat="1" applyFont="1" applyBorder="1"/>
    <xf numFmtId="3" fontId="43" fillId="0" borderId="0" xfId="0" applyNumberFormat="1" applyFont="1" applyBorder="1"/>
    <xf numFmtId="0" fontId="26" fillId="0" borderId="0" xfId="0" applyFont="1" applyBorder="1" applyAlignment="1">
      <alignment horizontal="left" vertical="center"/>
    </xf>
    <xf numFmtId="166" fontId="40" fillId="0" borderId="0" xfId="219" applyNumberFormat="1" applyFont="1" applyBorder="1"/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43" fontId="25" fillId="0" borderId="0" xfId="219" applyFont="1" applyFill="1" applyBorder="1"/>
    <xf numFmtId="43" fontId="0" fillId="0" borderId="0" xfId="219" applyFont="1"/>
    <xf numFmtId="0" fontId="62" fillId="0" borderId="0" xfId="0" applyFont="1"/>
    <xf numFmtId="0" fontId="32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43" fontId="31" fillId="0" borderId="0" xfId="219" applyFont="1" applyFill="1" applyBorder="1" applyAlignment="1">
      <alignment horizontal="centerContinuous"/>
    </xf>
    <xf numFmtId="166" fontId="0" fillId="0" borderId="0" xfId="219" applyNumberFormat="1" applyFont="1"/>
    <xf numFmtId="166" fontId="0" fillId="0" borderId="0" xfId="0" applyNumberFormat="1"/>
    <xf numFmtId="166" fontId="62" fillId="0" borderId="0" xfId="219" applyNumberFormat="1" applyFont="1"/>
    <xf numFmtId="164" fontId="21" fillId="0" borderId="0" xfId="0" applyNumberFormat="1" applyFont="1" applyFill="1" applyBorder="1" applyAlignment="1">
      <alignment horizontal="center" vertical="center"/>
    </xf>
    <xf numFmtId="166" fontId="62" fillId="0" borderId="0" xfId="0" applyNumberFormat="1" applyFont="1"/>
    <xf numFmtId="166" fontId="63" fillId="0" borderId="0" xfId="219" applyNumberFormat="1" applyFont="1" applyAlignment="1">
      <alignment horizontal="center"/>
    </xf>
    <xf numFmtId="3" fontId="62" fillId="0" borderId="0" xfId="0" applyNumberFormat="1" applyFont="1"/>
    <xf numFmtId="0" fontId="21" fillId="0" borderId="0" xfId="0" applyFont="1" applyFill="1" applyAlignment="1"/>
    <xf numFmtId="41" fontId="21" fillId="0" borderId="0" xfId="219" applyNumberFormat="1" applyFont="1" applyBorder="1" applyAlignment="1">
      <alignment horizontal="right"/>
    </xf>
    <xf numFmtId="3" fontId="21" fillId="24" borderId="0" xfId="0" applyNumberFormat="1" applyFont="1" applyFill="1"/>
    <xf numFmtId="3" fontId="25" fillId="0" borderId="0" xfId="0" applyNumberFormat="1" applyFont="1" applyFill="1"/>
    <xf numFmtId="0" fontId="26" fillId="0" borderId="0" xfId="0" applyFont="1"/>
    <xf numFmtId="3" fontId="26" fillId="0" borderId="0" xfId="0" applyNumberFormat="1" applyFont="1"/>
    <xf numFmtId="3" fontId="26" fillId="0" borderId="0" xfId="0" applyNumberFormat="1" applyFont="1" applyFill="1"/>
    <xf numFmtId="0" fontId="66" fillId="0" borderId="0" xfId="0" applyFont="1" applyFill="1" applyBorder="1" applyAlignment="1">
      <alignment vertical="justify" wrapText="1"/>
    </xf>
    <xf numFmtId="0" fontId="29" fillId="0" borderId="0" xfId="0" applyFont="1" applyFill="1" applyBorder="1" applyAlignment="1">
      <alignment horizontal="centerContinuous"/>
    </xf>
    <xf numFmtId="0" fontId="66" fillId="0" borderId="0" xfId="0" applyFont="1" applyFill="1" applyBorder="1" applyAlignment="1">
      <alignment horizontal="center" vertical="justify" wrapText="1"/>
    </xf>
    <xf numFmtId="0" fontId="29" fillId="0" borderId="0" xfId="0" applyFont="1" applyFill="1" applyBorder="1" applyAlignment="1">
      <alignment horizontal="left"/>
    </xf>
    <xf numFmtId="0" fontId="66" fillId="0" borderId="0" xfId="0" applyFont="1" applyFill="1" applyBorder="1" applyAlignment="1">
      <alignment horizontal="center"/>
    </xf>
    <xf numFmtId="49" fontId="66" fillId="0" borderId="0" xfId="0" applyNumberFormat="1" applyFont="1" applyFill="1" applyBorder="1" applyAlignment="1"/>
    <xf numFmtId="3" fontId="37" fillId="0" borderId="0" xfId="219" applyNumberFormat="1" applyFont="1" applyBorder="1"/>
    <xf numFmtId="3" fontId="37" fillId="0" borderId="0" xfId="0" applyNumberFormat="1" applyFont="1" applyFill="1" applyBorder="1"/>
    <xf numFmtId="3" fontId="21" fillId="24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0" fontId="17" fillId="0" borderId="0" xfId="0" applyFont="1"/>
    <xf numFmtId="0" fontId="22" fillId="0" borderId="0" xfId="0" applyFont="1" applyFill="1" applyBorder="1" applyAlignment="1">
      <alignment horizontal="center" vertical="center"/>
    </xf>
    <xf numFmtId="0" fontId="21" fillId="25" borderId="0" xfId="0" applyFont="1" applyFill="1"/>
    <xf numFmtId="0" fontId="25" fillId="25" borderId="0" xfId="0" applyFont="1" applyFill="1" applyBorder="1"/>
    <xf numFmtId="0" fontId="21" fillId="25" borderId="0" xfId="0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/>
    <xf numFmtId="0" fontId="23" fillId="0" borderId="0" xfId="0" applyFont="1" applyFill="1" applyBorder="1" applyAlignment="1">
      <alignment horizontal="center"/>
    </xf>
    <xf numFmtId="41" fontId="21" fillId="0" borderId="0" xfId="219" applyNumberFormat="1" applyFont="1" applyFill="1" applyBorder="1"/>
    <xf numFmtId="3" fontId="21" fillId="0" borderId="0" xfId="0" applyNumberFormat="1" applyFont="1" applyFill="1" applyBorder="1"/>
    <xf numFmtId="3" fontId="22" fillId="26" borderId="0" xfId="0" applyNumberFormat="1" applyFont="1" applyFill="1" applyBorder="1" applyAlignment="1">
      <alignment horizontal="right"/>
    </xf>
    <xf numFmtId="0" fontId="17" fillId="0" borderId="0" xfId="0" applyFont="1" applyFill="1"/>
    <xf numFmtId="0" fontId="21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vertical="center"/>
    </xf>
    <xf numFmtId="0" fontId="31" fillId="0" borderId="0" xfId="0" applyFont="1" applyFill="1" applyAlignment="1"/>
    <xf numFmtId="3" fontId="38" fillId="0" borderId="0" xfId="219" applyNumberFormat="1" applyFont="1" applyFill="1" applyBorder="1"/>
    <xf numFmtId="0" fontId="38" fillId="0" borderId="0" xfId="0" applyFont="1" applyFill="1" applyBorder="1" applyAlignment="1">
      <alignment vertical="center"/>
    </xf>
    <xf numFmtId="10" fontId="0" fillId="0" borderId="0" xfId="0" applyNumberFormat="1"/>
    <xf numFmtId="0" fontId="17" fillId="0" borderId="0" xfId="0" applyFont="1" applyBorder="1"/>
    <xf numFmtId="41" fontId="21" fillId="0" borderId="0" xfId="219" applyNumberFormat="1" applyFont="1" applyBorder="1" applyAlignment="1"/>
    <xf numFmtId="167" fontId="0" fillId="0" borderId="0" xfId="219" applyNumberFormat="1" applyFont="1"/>
    <xf numFmtId="3" fontId="21" fillId="0" borderId="0" xfId="0" applyNumberFormat="1" applyFont="1" applyAlignment="1">
      <alignment horizontal="left"/>
    </xf>
    <xf numFmtId="4" fontId="21" fillId="0" borderId="0" xfId="0" applyNumberFormat="1" applyFont="1"/>
    <xf numFmtId="3" fontId="69" fillId="0" borderId="0" xfId="0" applyNumberFormat="1" applyFont="1"/>
    <xf numFmtId="3" fontId="17" fillId="0" borderId="0" xfId="0" applyNumberFormat="1" applyFont="1"/>
    <xf numFmtId="0" fontId="17" fillId="0" borderId="0" xfId="0" applyFont="1" applyFill="1" applyAlignment="1">
      <alignment horizontal="center"/>
    </xf>
    <xf numFmtId="0" fontId="21" fillId="0" borderId="0" xfId="0" applyFont="1" applyBorder="1" applyAlignment="1">
      <alignment horizontal="left"/>
    </xf>
    <xf numFmtId="166" fontId="62" fillId="27" borderId="0" xfId="0" applyNumberFormat="1" applyFont="1" applyFill="1"/>
    <xf numFmtId="166" fontId="74" fillId="0" borderId="0" xfId="0" applyNumberFormat="1" applyFont="1"/>
    <xf numFmtId="0" fontId="25" fillId="0" borderId="0" xfId="0" applyFont="1" applyFill="1" applyAlignment="1">
      <alignment horizontal="center"/>
    </xf>
    <xf numFmtId="0" fontId="75" fillId="0" borderId="0" xfId="0" applyFont="1"/>
    <xf numFmtId="3" fontId="62" fillId="0" borderId="0" xfId="219" applyNumberFormat="1" applyFont="1"/>
    <xf numFmtId="0" fontId="17" fillId="0" borderId="0" xfId="0" applyFont="1" applyFill="1" applyBorder="1" applyAlignment="1">
      <alignment vertical="center"/>
    </xf>
    <xf numFmtId="0" fontId="80" fillId="0" borderId="0" xfId="0" applyFont="1"/>
    <xf numFmtId="166" fontId="79" fillId="0" borderId="0" xfId="0" applyNumberFormat="1" applyFont="1"/>
    <xf numFmtId="0" fontId="23" fillId="0" borderId="0" xfId="0" applyFont="1"/>
    <xf numFmtId="167" fontId="23" fillId="0" borderId="0" xfId="0" applyNumberFormat="1" applyFont="1"/>
    <xf numFmtId="3" fontId="17" fillId="0" borderId="0" xfId="0" applyNumberFormat="1" applyFont="1" applyFill="1"/>
    <xf numFmtId="166" fontId="38" fillId="0" borderId="0" xfId="219" applyNumberFormat="1" applyFont="1" applyFill="1" applyBorder="1"/>
    <xf numFmtId="166" fontId="17" fillId="0" borderId="0" xfId="219" applyNumberFormat="1" applyFont="1"/>
    <xf numFmtId="10" fontId="80" fillId="0" borderId="0" xfId="0" applyNumberFormat="1" applyFont="1"/>
    <xf numFmtId="167" fontId="0" fillId="0" borderId="0" xfId="0" applyNumberFormat="1"/>
    <xf numFmtId="10" fontId="23" fillId="0" borderId="0" xfId="0" applyNumberFormat="1" applyFont="1"/>
    <xf numFmtId="3" fontId="21" fillId="0" borderId="0" xfId="0" applyNumberFormat="1" applyFont="1" applyBorder="1" applyAlignment="1">
      <alignment horizontal="right"/>
    </xf>
    <xf numFmtId="7" fontId="81" fillId="0" borderId="0" xfId="0" applyNumberFormat="1" applyFont="1" applyAlignment="1">
      <alignment vertical="top"/>
    </xf>
    <xf numFmtId="0" fontId="81" fillId="0" borderId="0" xfId="0" applyFont="1" applyAlignment="1">
      <alignment vertical="top"/>
    </xf>
    <xf numFmtId="0" fontId="0" fillId="0" borderId="0" xfId="0" applyAlignment="1">
      <alignment vertical="top"/>
    </xf>
    <xf numFmtId="0" fontId="82" fillId="0" borderId="0" xfId="0" applyFont="1" applyAlignment="1"/>
    <xf numFmtId="4" fontId="17" fillId="0" borderId="0" xfId="0" applyNumberFormat="1" applyFont="1"/>
    <xf numFmtId="4" fontId="0" fillId="0" borderId="0" xfId="0" applyNumberFormat="1"/>
    <xf numFmtId="4" fontId="27" fillId="0" borderId="0" xfId="0" applyNumberFormat="1" applyFont="1"/>
    <xf numFmtId="0" fontId="23" fillId="0" borderId="0" xfId="0" applyFont="1" applyFill="1"/>
    <xf numFmtId="4" fontId="23" fillId="0" borderId="0" xfId="0" applyNumberFormat="1" applyFont="1"/>
    <xf numFmtId="0" fontId="34" fillId="0" borderId="0" xfId="0" applyFont="1"/>
    <xf numFmtId="4" fontId="83" fillId="0" borderId="0" xfId="0" applyNumberFormat="1" applyFont="1" applyAlignment="1">
      <alignment vertical="top"/>
    </xf>
    <xf numFmtId="4" fontId="27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3" fontId="23" fillId="0" borderId="0" xfId="0" applyNumberFormat="1" applyFont="1"/>
    <xf numFmtId="4" fontId="27" fillId="0" borderId="0" xfId="0" applyNumberFormat="1" applyFont="1" applyAlignment="1">
      <alignment vertical="center"/>
    </xf>
    <xf numFmtId="3" fontId="0" fillId="0" borderId="0" xfId="0" applyNumberFormat="1"/>
    <xf numFmtId="0" fontId="85" fillId="0" borderId="0" xfId="0" applyFont="1"/>
    <xf numFmtId="166" fontId="85" fillId="0" borderId="0" xfId="0" applyNumberFormat="1" applyFont="1"/>
    <xf numFmtId="3" fontId="37" fillId="0" borderId="0" xfId="219" applyNumberFormat="1" applyFont="1" applyFill="1" applyBorder="1"/>
    <xf numFmtId="3" fontId="41" fillId="0" borderId="0" xfId="219" applyNumberFormat="1" applyFont="1" applyFill="1" applyBorder="1"/>
    <xf numFmtId="0" fontId="84" fillId="0" borderId="0" xfId="0" applyFont="1"/>
    <xf numFmtId="4" fontId="23" fillId="0" borderId="0" xfId="0" applyNumberFormat="1" applyFont="1" applyAlignment="1">
      <alignment vertical="center"/>
    </xf>
    <xf numFmtId="4" fontId="86" fillId="28" borderId="0" xfId="0" applyNumberFormat="1" applyFont="1" applyFill="1"/>
    <xf numFmtId="4" fontId="86" fillId="0" borderId="0" xfId="0" applyNumberFormat="1" applyFont="1"/>
    <xf numFmtId="0" fontId="23" fillId="0" borderId="0" xfId="0" applyFont="1" applyAlignment="1">
      <alignment vertical="center"/>
    </xf>
    <xf numFmtId="4" fontId="87" fillId="0" borderId="0" xfId="0" applyNumberFormat="1" applyFont="1"/>
    <xf numFmtId="3" fontId="27" fillId="0" borderId="0" xfId="0" applyNumberFormat="1" applyFont="1"/>
    <xf numFmtId="3" fontId="21" fillId="0" borderId="0" xfId="219" applyNumberFormat="1" applyFont="1" applyFill="1" applyBorder="1"/>
    <xf numFmtId="0" fontId="17" fillId="0" borderId="0" xfId="0" applyFont="1" applyAlignment="1">
      <alignment horizontal="right"/>
    </xf>
    <xf numFmtId="4" fontId="88" fillId="0" borderId="0" xfId="0" applyNumberFormat="1" applyFont="1" applyFill="1"/>
    <xf numFmtId="4" fontId="89" fillId="0" borderId="0" xfId="0" applyNumberFormat="1" applyFont="1" applyAlignment="1">
      <alignment vertical="top"/>
    </xf>
    <xf numFmtId="4" fontId="90" fillId="29" borderId="0" xfId="0" applyNumberFormat="1" applyFont="1" applyFill="1"/>
    <xf numFmtId="4" fontId="90" fillId="0" borderId="0" xfId="0" applyNumberFormat="1" applyFont="1"/>
    <xf numFmtId="7" fontId="83" fillId="0" borderId="0" xfId="0" applyNumberFormat="1" applyFont="1" applyAlignment="1">
      <alignment vertical="top"/>
    </xf>
    <xf numFmtId="0" fontId="27" fillId="0" borderId="0" xfId="0" applyFont="1" applyAlignment="1">
      <alignment vertical="top"/>
    </xf>
    <xf numFmtId="4" fontId="84" fillId="0" borderId="0" xfId="0" applyNumberFormat="1" applyFont="1"/>
    <xf numFmtId="0" fontId="91" fillId="0" borderId="0" xfId="0" applyFont="1" applyAlignment="1">
      <alignment vertical="center" wrapText="1"/>
    </xf>
    <xf numFmtId="4" fontId="91" fillId="0" borderId="0" xfId="0" applyNumberFormat="1" applyFont="1" applyAlignment="1">
      <alignment vertical="center" wrapText="1"/>
    </xf>
    <xf numFmtId="4" fontId="91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/>
    </xf>
    <xf numFmtId="3" fontId="27" fillId="0" borderId="0" xfId="0" applyNumberFormat="1" applyFont="1" applyAlignment="1">
      <alignment vertical="top"/>
    </xf>
    <xf numFmtId="3" fontId="81" fillId="0" borderId="0" xfId="0" applyNumberFormat="1" applyFont="1" applyAlignment="1">
      <alignment vertical="top"/>
    </xf>
    <xf numFmtId="3" fontId="17" fillId="0" borderId="10" xfId="0" applyNumberFormat="1" applyFont="1" applyBorder="1"/>
    <xf numFmtId="4" fontId="23" fillId="29" borderId="0" xfId="0" applyNumberFormat="1" applyFont="1" applyFill="1" applyAlignment="1">
      <alignment vertical="center"/>
    </xf>
    <xf numFmtId="4" fontId="23" fillId="29" borderId="0" xfId="0" applyNumberFormat="1" applyFont="1" applyFill="1"/>
    <xf numFmtId="4" fontId="92" fillId="0" borderId="0" xfId="0" applyNumberFormat="1" applyFont="1"/>
    <xf numFmtId="0" fontId="17" fillId="0" borderId="0" xfId="0" applyFont="1" applyFill="1" applyBorder="1" applyAlignment="1">
      <alignment horizontal="center" vertical="center"/>
    </xf>
    <xf numFmtId="0" fontId="34" fillId="0" borderId="0" xfId="0" applyFont="1" applyFill="1" applyBorder="1"/>
    <xf numFmtId="3" fontId="25" fillId="0" borderId="0" xfId="0" applyNumberFormat="1" applyFont="1" applyAlignment="1">
      <alignment vertical="center"/>
    </xf>
    <xf numFmtId="3" fontId="34" fillId="0" borderId="0" xfId="0" applyNumberFormat="1" applyFont="1" applyFill="1"/>
    <xf numFmtId="0" fontId="38" fillId="0" borderId="0" xfId="0" applyFont="1" applyFill="1" applyBorder="1" applyAlignment="1">
      <alignment horizontal="center" vertical="center"/>
    </xf>
    <xf numFmtId="3" fontId="93" fillId="0" borderId="0" xfId="0" applyNumberFormat="1" applyFont="1" applyBorder="1"/>
    <xf numFmtId="3" fontId="20" fillId="0" borderId="0" xfId="0" applyNumberFormat="1" applyFont="1"/>
    <xf numFmtId="0" fontId="94" fillId="0" borderId="0" xfId="0" applyFont="1" applyFill="1"/>
    <xf numFmtId="3" fontId="94" fillId="0" borderId="0" xfId="0" applyNumberFormat="1" applyFont="1" applyFill="1"/>
    <xf numFmtId="0" fontId="94" fillId="0" borderId="0" xfId="0" applyFont="1" applyFill="1" applyAlignment="1">
      <alignment horizontal="center"/>
    </xf>
    <xf numFmtId="167" fontId="17" fillId="27" borderId="0" xfId="219" applyNumberFormat="1" applyFont="1" applyFill="1"/>
    <xf numFmtId="41" fontId="21" fillId="0" borderId="0" xfId="219" applyNumberFormat="1" applyFont="1" applyFill="1" applyBorder="1" applyAlignment="1"/>
    <xf numFmtId="0" fontId="20" fillId="0" borderId="0" xfId="0" applyFont="1" applyBorder="1"/>
    <xf numFmtId="0" fontId="67" fillId="0" borderId="0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 wrapText="1"/>
    </xf>
    <xf numFmtId="0" fontId="36" fillId="30" borderId="0" xfId="0" applyFont="1" applyFill="1" applyBorder="1" applyAlignment="1">
      <alignment horizontal="center" vertical="center"/>
    </xf>
    <xf numFmtId="0" fontId="22" fillId="30" borderId="0" xfId="0" applyFont="1" applyFill="1" applyBorder="1" applyAlignment="1">
      <alignment horizontal="center" vertical="center"/>
    </xf>
    <xf numFmtId="0" fontId="36" fillId="30" borderId="0" xfId="0" applyFont="1" applyFill="1" applyBorder="1" applyAlignment="1">
      <alignment horizontal="left" vertical="center"/>
    </xf>
    <xf numFmtId="3" fontId="42" fillId="30" borderId="0" xfId="219" applyNumberFormat="1" applyFont="1" applyFill="1" applyBorder="1"/>
    <xf numFmtId="3" fontId="44" fillId="30" borderId="0" xfId="0" applyNumberFormat="1" applyFont="1" applyFill="1" applyBorder="1"/>
    <xf numFmtId="3" fontId="40" fillId="30" borderId="0" xfId="0" applyNumberFormat="1" applyFont="1" applyFill="1" applyBorder="1"/>
    <xf numFmtId="3" fontId="40" fillId="30" borderId="0" xfId="0" applyNumberFormat="1" applyFont="1" applyFill="1" applyBorder="1" applyAlignment="1">
      <alignment horizontal="right"/>
    </xf>
    <xf numFmtId="0" fontId="67" fillId="30" borderId="0" xfId="0" applyFont="1" applyFill="1" applyBorder="1" applyAlignment="1">
      <alignment horizontal="center" vertical="center"/>
    </xf>
    <xf numFmtId="3" fontId="67" fillId="31" borderId="0" xfId="0" applyNumberFormat="1" applyFont="1" applyFill="1" applyBorder="1" applyAlignment="1">
      <alignment horizontal="right"/>
    </xf>
    <xf numFmtId="3" fontId="22" fillId="31" borderId="0" xfId="0" applyNumberFormat="1" applyFont="1" applyFill="1" applyBorder="1" applyAlignment="1"/>
    <xf numFmtId="3" fontId="22" fillId="31" borderId="0" xfId="0" applyNumberFormat="1" applyFont="1" applyFill="1" applyBorder="1" applyAlignment="1">
      <alignment horizontal="right"/>
    </xf>
    <xf numFmtId="0" fontId="66" fillId="31" borderId="0" xfId="0" applyFont="1" applyFill="1" applyBorder="1" applyAlignment="1">
      <alignment horizontal="center" vertical="justify" wrapText="1"/>
    </xf>
    <xf numFmtId="14" fontId="66" fillId="31" borderId="0" xfId="0" applyNumberFormat="1" applyFont="1" applyFill="1" applyBorder="1" applyAlignment="1">
      <alignment horizontal="center" vertical="justify" wrapText="1"/>
    </xf>
    <xf numFmtId="0" fontId="66" fillId="31" borderId="0" xfId="0" applyFont="1" applyFill="1" applyBorder="1" applyAlignment="1">
      <alignment horizontal="center" vertical="center" wrapText="1"/>
    </xf>
    <xf numFmtId="166" fontId="25" fillId="0" borderId="0" xfId="219" applyNumberFormat="1" applyFont="1"/>
    <xf numFmtId="49" fontId="95" fillId="32" borderId="11" xfId="0" applyNumberFormat="1" applyFont="1" applyFill="1" applyBorder="1" applyAlignment="1">
      <alignment horizontal="justify" vertical="center"/>
    </xf>
    <xf numFmtId="0" fontId="95" fillId="32" borderId="11" xfId="0" applyFont="1" applyFill="1" applyBorder="1" applyAlignment="1">
      <alignment horizontal="justify" vertical="center"/>
    </xf>
    <xf numFmtId="0" fontId="17" fillId="0" borderId="0" xfId="0" applyFont="1" applyBorder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0" xfId="0" applyFont="1" applyFill="1" applyAlignment="1"/>
    <xf numFmtId="0" fontId="18" fillId="0" borderId="0" xfId="0" applyFont="1" applyFill="1" applyBorder="1" applyAlignment="1">
      <alignment horizontal="center" vertical="center" wrapText="1"/>
    </xf>
    <xf numFmtId="49" fontId="95" fillId="32" borderId="0" xfId="0" applyNumberFormat="1" applyFont="1" applyFill="1" applyBorder="1" applyAlignment="1">
      <alignment horizontal="justify" vertical="center"/>
    </xf>
    <xf numFmtId="0" fontId="95" fillId="32" borderId="0" xfId="0" applyFont="1" applyFill="1" applyBorder="1" applyAlignment="1">
      <alignment horizontal="justify" vertical="center"/>
    </xf>
    <xf numFmtId="41" fontId="21" fillId="0" borderId="0" xfId="0" applyNumberFormat="1" applyFont="1"/>
    <xf numFmtId="4" fontId="21" fillId="0" borderId="0" xfId="0" applyNumberFormat="1" applyFont="1" applyAlignment="1">
      <alignment vertical="center"/>
    </xf>
    <xf numFmtId="167" fontId="21" fillId="0" borderId="0" xfId="0" applyNumberFormat="1" applyFont="1"/>
    <xf numFmtId="0" fontId="17" fillId="0" borderId="0" xfId="296"/>
    <xf numFmtId="0" fontId="27" fillId="0" borderId="0" xfId="296" applyFont="1"/>
    <xf numFmtId="0" fontId="17" fillId="0" borderId="0" xfId="296" applyFill="1"/>
    <xf numFmtId="0" fontId="27" fillId="0" borderId="0" xfId="296" applyFont="1" applyFill="1"/>
    <xf numFmtId="43" fontId="29" fillId="0" borderId="0" xfId="298" applyFont="1" applyFill="1"/>
    <xf numFmtId="0" fontId="17" fillId="0" borderId="0" xfId="296" applyFont="1" applyFill="1"/>
    <xf numFmtId="165" fontId="17" fillId="0" borderId="0" xfId="296" applyNumberFormat="1" applyFont="1" applyFill="1"/>
    <xf numFmtId="165" fontId="26" fillId="0" borderId="0" xfId="298" applyNumberFormat="1" applyFont="1" applyFill="1"/>
    <xf numFmtId="165" fontId="28" fillId="0" borderId="0" xfId="298" applyNumberFormat="1" applyFont="1" applyFill="1"/>
    <xf numFmtId="166" fontId="26" fillId="0" borderId="0" xfId="298" applyNumberFormat="1" applyFont="1" applyFill="1"/>
    <xf numFmtId="0" fontId="24" fillId="0" borderId="0" xfId="296" applyFont="1" applyBorder="1" applyAlignment="1">
      <alignment horizontal="center"/>
    </xf>
    <xf numFmtId="0" fontId="96" fillId="0" borderId="0" xfId="296" applyFont="1" applyBorder="1" applyAlignment="1">
      <alignment vertical="top" wrapText="1"/>
    </xf>
    <xf numFmtId="0" fontId="21" fillId="0" borderId="0" xfId="296" applyFont="1" applyFill="1"/>
    <xf numFmtId="0" fontId="21" fillId="0" borderId="0" xfId="296" applyFont="1" applyFill="1" applyBorder="1" applyAlignment="1">
      <alignment horizontal="right"/>
    </xf>
    <xf numFmtId="0" fontId="30" fillId="0" borderId="0" xfId="296" applyFont="1" applyFill="1" applyBorder="1" applyAlignment="1">
      <alignment horizontal="center"/>
    </xf>
    <xf numFmtId="0" fontId="21" fillId="0" borderId="0" xfId="296" applyFont="1"/>
    <xf numFmtId="0" fontId="30" fillId="0" borderId="0" xfId="296" applyFont="1" applyBorder="1" applyAlignment="1">
      <alignment horizontal="center"/>
    </xf>
    <xf numFmtId="43" fontId="21" fillId="0" borderId="0" xfId="298" applyNumberFormat="1" applyFont="1" applyBorder="1"/>
    <xf numFmtId="0" fontId="21" fillId="0" borderId="0" xfId="298" applyNumberFormat="1" applyFont="1" applyBorder="1" applyAlignment="1">
      <alignment horizontal="center"/>
    </xf>
    <xf numFmtId="0" fontId="21" fillId="0" borderId="0" xfId="298" applyNumberFormat="1" applyFont="1" applyFill="1" applyBorder="1" applyAlignment="1">
      <alignment horizontal="center"/>
    </xf>
    <xf numFmtId="43" fontId="21" fillId="0" borderId="0" xfId="296" applyNumberFormat="1" applyFont="1"/>
    <xf numFmtId="3" fontId="23" fillId="0" borderId="0" xfId="296" applyNumberFormat="1" applyFont="1" applyBorder="1"/>
    <xf numFmtId="0" fontId="23" fillId="0" borderId="0" xfId="296" applyFont="1" applyBorder="1"/>
    <xf numFmtId="0" fontId="19" fillId="0" borderId="0" xfId="296" applyFont="1" applyFill="1" applyBorder="1" applyAlignment="1">
      <alignment horizontal="center"/>
    </xf>
    <xf numFmtId="41" fontId="17" fillId="0" borderId="0" xfId="0" applyNumberFormat="1" applyFont="1" applyBorder="1"/>
    <xf numFmtId="3" fontId="17" fillId="0" borderId="0" xfId="0" applyNumberFormat="1" applyFont="1" applyBorder="1" applyAlignment="1">
      <alignment horizontal="left" vertical="center"/>
    </xf>
    <xf numFmtId="3" fontId="17" fillId="0" borderId="0" xfId="0" applyNumberFormat="1" applyFont="1" applyBorder="1"/>
    <xf numFmtId="3" fontId="17" fillId="0" borderId="0" xfId="0" applyNumberFormat="1" applyFont="1" applyFill="1" applyBorder="1"/>
    <xf numFmtId="166" fontId="17" fillId="0" borderId="0" xfId="219" applyNumberFormat="1" applyFont="1" applyBorder="1"/>
    <xf numFmtId="3" fontId="17" fillId="0" borderId="0" xfId="219" applyNumberFormat="1" applyFont="1" applyBorder="1"/>
    <xf numFmtId="4" fontId="22" fillId="33" borderId="0" xfId="296" applyNumberFormat="1" applyFont="1" applyFill="1" applyBorder="1" applyAlignment="1">
      <alignment horizontal="right"/>
    </xf>
    <xf numFmtId="0" fontId="22" fillId="33" borderId="0" xfId="296" applyNumberFormat="1" applyFont="1" applyFill="1" applyBorder="1" applyAlignment="1">
      <alignment horizontal="center"/>
    </xf>
    <xf numFmtId="3" fontId="22" fillId="33" borderId="0" xfId="296" applyNumberFormat="1" applyFont="1" applyFill="1" applyBorder="1" applyAlignment="1">
      <alignment horizontal="right"/>
    </xf>
    <xf numFmtId="4" fontId="23" fillId="27" borderId="0" xfId="0" applyNumberFormat="1" applyFont="1" applyFill="1" applyAlignment="1">
      <alignment vertical="center"/>
    </xf>
    <xf numFmtId="10" fontId="23" fillId="0" borderId="0" xfId="330" applyNumberFormat="1" applyFont="1"/>
    <xf numFmtId="0" fontId="17" fillId="0" borderId="0" xfId="0" applyFont="1" applyFill="1" applyAlignment="1">
      <alignment horizontal="justify" vertical="justify" wrapText="1"/>
    </xf>
    <xf numFmtId="0" fontId="20" fillId="0" borderId="0" xfId="296" applyFont="1"/>
    <xf numFmtId="3" fontId="22" fillId="0" borderId="0" xfId="296" applyNumberFormat="1" applyFont="1" applyFill="1" applyBorder="1" applyAlignment="1">
      <alignment horizontal="right"/>
    </xf>
    <xf numFmtId="0" fontId="22" fillId="0" borderId="0" xfId="296" applyFont="1" applyFill="1" applyBorder="1" applyAlignment="1">
      <alignment horizontal="right"/>
    </xf>
    <xf numFmtId="0" fontId="22" fillId="0" borderId="0" xfId="296" applyNumberFormat="1" applyFont="1" applyFill="1" applyBorder="1" applyAlignment="1">
      <alignment horizontal="center"/>
    </xf>
    <xf numFmtId="3" fontId="21" fillId="0" borderId="0" xfId="296" applyNumberFormat="1" applyFont="1" applyBorder="1"/>
    <xf numFmtId="0" fontId="21" fillId="0" borderId="0" xfId="296" applyFont="1" applyBorder="1"/>
    <xf numFmtId="0" fontId="23" fillId="0" borderId="0" xfId="296" applyFont="1" applyBorder="1" applyAlignment="1">
      <alignment horizontal="center" vertical="justify"/>
    </xf>
    <xf numFmtId="3" fontId="99" fillId="0" borderId="0" xfId="0" applyNumberFormat="1" applyFont="1" applyAlignment="1">
      <alignment vertical="center"/>
    </xf>
    <xf numFmtId="0" fontId="21" fillId="0" borderId="0" xfId="296" applyFont="1" applyFill="1" applyBorder="1" applyAlignment="1">
      <alignment horizontal="center"/>
    </xf>
    <xf numFmtId="0" fontId="30" fillId="0" borderId="0" xfId="0" applyFont="1" applyBorder="1" applyAlignment="1"/>
    <xf numFmtId="0" fontId="27" fillId="0" borderId="0" xfId="0" applyFont="1" applyBorder="1"/>
    <xf numFmtId="0" fontId="21" fillId="0" borderId="0" xfId="0" applyFont="1" applyBorder="1" applyAlignment="1">
      <alignment horizontal="left" indent="5"/>
    </xf>
    <xf numFmtId="0" fontId="21" fillId="0" borderId="0" xfId="0" applyFont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NumberFormat="1" applyFont="1" applyAlignment="1">
      <alignment horizontal="center"/>
    </xf>
    <xf numFmtId="43" fontId="21" fillId="0" borderId="0" xfId="0" applyNumberFormat="1" applyFont="1"/>
    <xf numFmtId="0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wrapText="1"/>
    </xf>
    <xf numFmtId="4" fontId="25" fillId="0" borderId="0" xfId="0" applyNumberFormat="1" applyFont="1"/>
    <xf numFmtId="0" fontId="36" fillId="3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1" fillId="0" borderId="0" xfId="0" applyFont="1" applyFill="1" applyAlignment="1"/>
    <xf numFmtId="0" fontId="36" fillId="30" borderId="0" xfId="0" applyFont="1" applyFill="1" applyBorder="1" applyAlignment="1">
      <alignment horizontal="center" vertical="center" wrapText="1"/>
    </xf>
    <xf numFmtId="0" fontId="36" fillId="30" borderId="0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 wrapText="1"/>
    </xf>
    <xf numFmtId="0" fontId="67" fillId="30" borderId="0" xfId="0" applyFont="1" applyFill="1" applyBorder="1" applyAlignment="1">
      <alignment horizontal="center" vertical="center"/>
    </xf>
    <xf numFmtId="0" fontId="67" fillId="31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2" fillId="31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20" fillId="0" borderId="0" xfId="0" applyFont="1" applyAlignment="1">
      <alignment horizontal="center" vertical="center" wrapText="1"/>
    </xf>
    <xf numFmtId="0" fontId="66" fillId="31" borderId="0" xfId="0" applyFont="1" applyFill="1" applyBorder="1" applyAlignment="1">
      <alignment horizontal="center" vertical="center" wrapText="1"/>
    </xf>
    <xf numFmtId="0" fontId="66" fillId="31" borderId="0" xfId="0" applyFont="1" applyFill="1" applyBorder="1" applyAlignment="1">
      <alignment horizontal="center" vertical="justify" wrapText="1"/>
    </xf>
    <xf numFmtId="3" fontId="22" fillId="31" borderId="0" xfId="0" applyNumberFormat="1" applyFont="1" applyFill="1" applyBorder="1" applyAlignment="1">
      <alignment horizontal="right"/>
    </xf>
    <xf numFmtId="0" fontId="96" fillId="0" borderId="0" xfId="0" applyFont="1" applyBorder="1" applyAlignment="1">
      <alignment horizontal="justify" vertical="top" wrapText="1"/>
    </xf>
    <xf numFmtId="0" fontId="97" fillId="0" borderId="0" xfId="296" applyFont="1" applyFill="1" applyBorder="1" applyAlignment="1">
      <alignment horizontal="center" vertical="center" wrapText="1"/>
    </xf>
    <xf numFmtId="0" fontId="18" fillId="0" borderId="0" xfId="296" applyFont="1" applyAlignment="1">
      <alignment horizontal="center" vertical="center" wrapText="1"/>
    </xf>
    <xf numFmtId="0" fontId="97" fillId="0" borderId="0" xfId="296" applyFont="1" applyAlignment="1">
      <alignment horizontal="center" vertical="center" wrapText="1"/>
    </xf>
    <xf numFmtId="0" fontId="20" fillId="0" borderId="0" xfId="296" applyFont="1" applyFill="1" applyBorder="1" applyAlignment="1">
      <alignment horizontal="center"/>
    </xf>
    <xf numFmtId="0" fontId="21" fillId="0" borderId="0" xfId="296" applyFont="1" applyFill="1" applyBorder="1" applyAlignment="1">
      <alignment horizontal="center"/>
    </xf>
    <xf numFmtId="0" fontId="22" fillId="34" borderId="0" xfId="296" applyFont="1" applyFill="1" applyBorder="1" applyAlignment="1">
      <alignment horizontal="center" vertical="center"/>
    </xf>
    <xf numFmtId="0" fontId="22" fillId="34" borderId="0" xfId="296" applyFont="1" applyFill="1" applyBorder="1" applyAlignment="1">
      <alignment horizontal="center" vertical="justify"/>
    </xf>
  </cellXfs>
  <cellStyles count="331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1 7" xfId="6"/>
    <cellStyle name="20% - Énfasis1 8" xfId="7"/>
    <cellStyle name="20% - Énfasis2 2" xfId="8"/>
    <cellStyle name="20% - Énfasis2 3" xfId="9"/>
    <cellStyle name="20% - Énfasis2 4" xfId="10"/>
    <cellStyle name="20% - Énfasis2 5" xfId="11"/>
    <cellStyle name="20% - Énfasis2 6" xfId="12"/>
    <cellStyle name="20% - Énfasis2 7" xfId="13"/>
    <cellStyle name="20% - Énfasis2 8" xfId="14"/>
    <cellStyle name="20% - Énfasis3 2" xfId="15"/>
    <cellStyle name="20% - Énfasis3 3" xfId="16"/>
    <cellStyle name="20% - Énfasis3 4" xfId="17"/>
    <cellStyle name="20% - Énfasis3 5" xfId="18"/>
    <cellStyle name="20% - Énfasis3 6" xfId="19"/>
    <cellStyle name="20% - Énfasis3 7" xfId="20"/>
    <cellStyle name="20% - Énfasis3 8" xfId="21"/>
    <cellStyle name="20% - Énfasis4 2" xfId="22"/>
    <cellStyle name="20% - Énfasis4 3" xfId="23"/>
    <cellStyle name="20% - Énfasis4 4" xfId="24"/>
    <cellStyle name="20% - Énfasis4 5" xfId="25"/>
    <cellStyle name="20% - Énfasis4 6" xfId="26"/>
    <cellStyle name="20% - Énfasis4 7" xfId="27"/>
    <cellStyle name="20% - Énfasis4 8" xfId="28"/>
    <cellStyle name="20% - Énfasis5 2" xfId="29"/>
    <cellStyle name="20% - Énfasis5 3" xfId="30"/>
    <cellStyle name="20% - Énfasis5 4" xfId="31"/>
    <cellStyle name="20% - Énfasis5 5" xfId="32"/>
    <cellStyle name="20% - Énfasis5 6" xfId="33"/>
    <cellStyle name="20% - Énfasis5 7" xfId="34"/>
    <cellStyle name="20% - Énfasis5 8" xfId="35"/>
    <cellStyle name="20% - Énfasis6 2" xfId="36"/>
    <cellStyle name="20% - Énfasis6 3" xfId="37"/>
    <cellStyle name="20% - Énfasis6 4" xfId="38"/>
    <cellStyle name="20% - Énfasis6 5" xfId="39"/>
    <cellStyle name="20% - Énfasis6 6" xfId="40"/>
    <cellStyle name="20% - Énfasis6 7" xfId="41"/>
    <cellStyle name="20% - Énfasis6 8" xfId="42"/>
    <cellStyle name="40% - Énfasis1 2" xfId="43"/>
    <cellStyle name="40% - Énfasis1 3" xfId="44"/>
    <cellStyle name="40% - Énfasis1 4" xfId="45"/>
    <cellStyle name="40% - Énfasis1 5" xfId="46"/>
    <cellStyle name="40% - Énfasis1 6" xfId="47"/>
    <cellStyle name="40% - Énfasis1 7" xfId="48"/>
    <cellStyle name="40% - Énfasis1 8" xfId="49"/>
    <cellStyle name="40% - Énfasis2 2" xfId="50"/>
    <cellStyle name="40% - Énfasis2 3" xfId="51"/>
    <cellStyle name="40% - Énfasis2 4" xfId="52"/>
    <cellStyle name="40% - Énfasis2 5" xfId="53"/>
    <cellStyle name="40% - Énfasis2 6" xfId="54"/>
    <cellStyle name="40% - Énfasis2 7" xfId="55"/>
    <cellStyle name="40% - Énfasis2 8" xfId="56"/>
    <cellStyle name="40% - Énfasis3 2" xfId="57"/>
    <cellStyle name="40% - Énfasis3 3" xfId="58"/>
    <cellStyle name="40% - Énfasis3 4" xfId="59"/>
    <cellStyle name="40% - Énfasis3 5" xfId="60"/>
    <cellStyle name="40% - Énfasis3 6" xfId="61"/>
    <cellStyle name="40% - Énfasis3 7" xfId="62"/>
    <cellStyle name="40% - Énfasis3 8" xfId="63"/>
    <cellStyle name="40% - Énfasis4 2" xfId="64"/>
    <cellStyle name="40% - Énfasis4 3" xfId="65"/>
    <cellStyle name="40% - Énfasis4 4" xfId="66"/>
    <cellStyle name="40% - Énfasis4 5" xfId="67"/>
    <cellStyle name="40% - Énfasis4 6" xfId="68"/>
    <cellStyle name="40% - Énfasis4 7" xfId="69"/>
    <cellStyle name="40% - Énfasis4 8" xfId="70"/>
    <cellStyle name="40% - Énfasis5 2" xfId="71"/>
    <cellStyle name="40% - Énfasis5 3" xfId="72"/>
    <cellStyle name="40% - Énfasis5 4" xfId="73"/>
    <cellStyle name="40% - Énfasis5 5" xfId="74"/>
    <cellStyle name="40% - Énfasis5 6" xfId="75"/>
    <cellStyle name="40% - Énfasis5 7" xfId="76"/>
    <cellStyle name="40% - Énfasis5 8" xfId="77"/>
    <cellStyle name="40% - Énfasis6 2" xfId="78"/>
    <cellStyle name="40% - Énfasis6 3" xfId="79"/>
    <cellStyle name="40% - Énfasis6 4" xfId="80"/>
    <cellStyle name="40% - Énfasis6 5" xfId="81"/>
    <cellStyle name="40% - Énfasis6 6" xfId="82"/>
    <cellStyle name="40% - Énfasis6 7" xfId="83"/>
    <cellStyle name="40% - Énfasis6 8" xfId="84"/>
    <cellStyle name="60% - Énfasis1 2" xfId="85"/>
    <cellStyle name="60% - Énfasis1 3" xfId="86"/>
    <cellStyle name="60% - Énfasis1 4" xfId="87"/>
    <cellStyle name="60% - Énfasis1 5" xfId="88"/>
    <cellStyle name="60% - Énfasis1 6" xfId="89"/>
    <cellStyle name="60% - Énfasis1 7" xfId="90"/>
    <cellStyle name="60% - Énfasis1 8" xfId="91"/>
    <cellStyle name="60% - Énfasis2 2" xfId="92"/>
    <cellStyle name="60% - Énfasis2 3" xfId="93"/>
    <cellStyle name="60% - Énfasis2 4" xfId="94"/>
    <cellStyle name="60% - Énfasis2 5" xfId="95"/>
    <cellStyle name="60% - Énfasis2 6" xfId="96"/>
    <cellStyle name="60% - Énfasis2 7" xfId="97"/>
    <cellStyle name="60% - Énfasis2 8" xfId="98"/>
    <cellStyle name="60% - Énfasis3 2" xfId="99"/>
    <cellStyle name="60% - Énfasis3 3" xfId="100"/>
    <cellStyle name="60% - Énfasis3 4" xfId="101"/>
    <cellStyle name="60% - Énfasis3 5" xfId="102"/>
    <cellStyle name="60% - Énfasis3 6" xfId="103"/>
    <cellStyle name="60% - Énfasis3 7" xfId="104"/>
    <cellStyle name="60% - Énfasis3 8" xfId="105"/>
    <cellStyle name="60% - Énfasis4 2" xfId="106"/>
    <cellStyle name="60% - Énfasis4 3" xfId="107"/>
    <cellStyle name="60% - Énfasis4 4" xfId="108"/>
    <cellStyle name="60% - Énfasis4 5" xfId="109"/>
    <cellStyle name="60% - Énfasis4 6" xfId="110"/>
    <cellStyle name="60% - Énfasis4 7" xfId="111"/>
    <cellStyle name="60% - Énfasis4 8" xfId="112"/>
    <cellStyle name="60% - Énfasis5 2" xfId="113"/>
    <cellStyle name="60% - Énfasis5 3" xfId="114"/>
    <cellStyle name="60% - Énfasis5 4" xfId="115"/>
    <cellStyle name="60% - Énfasis5 5" xfId="116"/>
    <cellStyle name="60% - Énfasis5 6" xfId="117"/>
    <cellStyle name="60% - Énfasis5 7" xfId="118"/>
    <cellStyle name="60% - Énfasis5 8" xfId="119"/>
    <cellStyle name="60% - Énfasis6 2" xfId="120"/>
    <cellStyle name="60% - Énfasis6 3" xfId="121"/>
    <cellStyle name="60% - Énfasis6 4" xfId="122"/>
    <cellStyle name="60% - Énfasis6 5" xfId="123"/>
    <cellStyle name="60% - Énfasis6 6" xfId="124"/>
    <cellStyle name="60% - Énfasis6 7" xfId="125"/>
    <cellStyle name="60% - Énfasis6 8" xfId="126"/>
    <cellStyle name="Buena 2" xfId="127"/>
    <cellStyle name="Buena 3" xfId="128"/>
    <cellStyle name="Buena 4" xfId="129"/>
    <cellStyle name="Buena 5" xfId="130"/>
    <cellStyle name="Buena 6" xfId="131"/>
    <cellStyle name="Buena 7" xfId="132"/>
    <cellStyle name="Buena 8" xfId="133"/>
    <cellStyle name="Cálculo 2" xfId="134"/>
    <cellStyle name="Cálculo 3" xfId="135"/>
    <cellStyle name="Cálculo 4" xfId="136"/>
    <cellStyle name="Cálculo 5" xfId="137"/>
    <cellStyle name="Cálculo 6" xfId="138"/>
    <cellStyle name="Cálculo 7" xfId="139"/>
    <cellStyle name="Cálculo 8" xfId="140"/>
    <cellStyle name="Celda de comprobación 2" xfId="141"/>
    <cellStyle name="Celda de comprobación 3" xfId="142"/>
    <cellStyle name="Celda de comprobación 4" xfId="143"/>
    <cellStyle name="Celda de comprobación 5" xfId="144"/>
    <cellStyle name="Celda de comprobación 6" xfId="145"/>
    <cellStyle name="Celda de comprobación 7" xfId="146"/>
    <cellStyle name="Celda de comprobación 8" xfId="147"/>
    <cellStyle name="Celda vinculada 2" xfId="148"/>
    <cellStyle name="Celda vinculada 3" xfId="149"/>
    <cellStyle name="Celda vinculada 4" xfId="150"/>
    <cellStyle name="Celda vinculada 5" xfId="151"/>
    <cellStyle name="Celda vinculada 6" xfId="152"/>
    <cellStyle name="Celda vinculada 7" xfId="153"/>
    <cellStyle name="Celda vinculada 8" xfId="154"/>
    <cellStyle name="Encabezado 4 2" xfId="155"/>
    <cellStyle name="Encabezado 4 3" xfId="156"/>
    <cellStyle name="Encabezado 4 4" xfId="157"/>
    <cellStyle name="Encabezado 4 5" xfId="158"/>
    <cellStyle name="Encabezado 4 6" xfId="159"/>
    <cellStyle name="Encabezado 4 7" xfId="160"/>
    <cellStyle name="Encabezado 4 8" xfId="161"/>
    <cellStyle name="Énfasis1 2" xfId="162"/>
    <cellStyle name="Énfasis1 3" xfId="163"/>
    <cellStyle name="Énfasis1 4" xfId="164"/>
    <cellStyle name="Énfasis1 5" xfId="165"/>
    <cellStyle name="Énfasis1 6" xfId="166"/>
    <cellStyle name="Énfasis1 7" xfId="167"/>
    <cellStyle name="Énfasis1 8" xfId="168"/>
    <cellStyle name="Énfasis2 2" xfId="169"/>
    <cellStyle name="Énfasis2 3" xfId="170"/>
    <cellStyle name="Énfasis2 4" xfId="171"/>
    <cellStyle name="Énfasis2 5" xfId="172"/>
    <cellStyle name="Énfasis2 6" xfId="173"/>
    <cellStyle name="Énfasis2 7" xfId="174"/>
    <cellStyle name="Énfasis2 8" xfId="175"/>
    <cellStyle name="Énfasis3 2" xfId="176"/>
    <cellStyle name="Énfasis3 3" xfId="177"/>
    <cellStyle name="Énfasis3 4" xfId="178"/>
    <cellStyle name="Énfasis3 5" xfId="179"/>
    <cellStyle name="Énfasis3 6" xfId="180"/>
    <cellStyle name="Énfasis3 7" xfId="181"/>
    <cellStyle name="Énfasis3 8" xfId="182"/>
    <cellStyle name="Énfasis4 2" xfId="183"/>
    <cellStyle name="Énfasis4 3" xfId="184"/>
    <cellStyle name="Énfasis4 4" xfId="185"/>
    <cellStyle name="Énfasis4 5" xfId="186"/>
    <cellStyle name="Énfasis4 6" xfId="187"/>
    <cellStyle name="Énfasis4 7" xfId="188"/>
    <cellStyle name="Énfasis4 8" xfId="189"/>
    <cellStyle name="Énfasis5 2" xfId="190"/>
    <cellStyle name="Énfasis5 3" xfId="191"/>
    <cellStyle name="Énfasis5 4" xfId="192"/>
    <cellStyle name="Énfasis5 5" xfId="193"/>
    <cellStyle name="Énfasis5 6" xfId="194"/>
    <cellStyle name="Énfasis5 7" xfId="195"/>
    <cellStyle name="Énfasis5 8" xfId="196"/>
    <cellStyle name="Énfasis6 2" xfId="197"/>
    <cellStyle name="Énfasis6 3" xfId="198"/>
    <cellStyle name="Énfasis6 4" xfId="199"/>
    <cellStyle name="Énfasis6 5" xfId="200"/>
    <cellStyle name="Énfasis6 6" xfId="201"/>
    <cellStyle name="Énfasis6 7" xfId="202"/>
    <cellStyle name="Énfasis6 8" xfId="203"/>
    <cellStyle name="Entrada 2" xfId="204"/>
    <cellStyle name="Entrada 3" xfId="205"/>
    <cellStyle name="Entrada 4" xfId="206"/>
    <cellStyle name="Entrada 5" xfId="207"/>
    <cellStyle name="Entrada 6" xfId="208"/>
    <cellStyle name="Entrada 7" xfId="209"/>
    <cellStyle name="Entrada 8" xfId="210"/>
    <cellStyle name="Euro" xfId="211"/>
    <cellStyle name="Euro 2" xfId="294"/>
    <cellStyle name="Incorrecto 2" xfId="212"/>
    <cellStyle name="Incorrecto 3" xfId="213"/>
    <cellStyle name="Incorrecto 4" xfId="214"/>
    <cellStyle name="Incorrecto 5" xfId="215"/>
    <cellStyle name="Incorrecto 6" xfId="216"/>
    <cellStyle name="Incorrecto 7" xfId="217"/>
    <cellStyle name="Incorrecto 8" xfId="218"/>
    <cellStyle name="Millares" xfId="219" builtinId="3"/>
    <cellStyle name="Millares 10" xfId="315"/>
    <cellStyle name="Millares 11" xfId="318"/>
    <cellStyle name="Millares 12" xfId="320"/>
    <cellStyle name="Millares 13" xfId="323"/>
    <cellStyle name="Millares 14" xfId="325"/>
    <cellStyle name="Millares 2" xfId="220"/>
    <cellStyle name="Millares 2 2" xfId="298"/>
    <cellStyle name="Millares 3" xfId="299"/>
    <cellStyle name="Millares 4" xfId="300"/>
    <cellStyle name="Millares 5" xfId="303"/>
    <cellStyle name="Millares 6" xfId="304"/>
    <cellStyle name="Millares 7" xfId="307"/>
    <cellStyle name="Millares 8" xfId="311"/>
    <cellStyle name="Millares 9" xfId="313"/>
    <cellStyle name="Moneda 2" xfId="221"/>
    <cellStyle name="Moneda 3" xfId="222"/>
    <cellStyle name="Moneda 4" xfId="310"/>
    <cellStyle name="Neutral 2" xfId="223"/>
    <cellStyle name="Neutral 3" xfId="224"/>
    <cellStyle name="Neutral 4" xfId="225"/>
    <cellStyle name="Neutral 5" xfId="226"/>
    <cellStyle name="Neutral 6" xfId="227"/>
    <cellStyle name="Neutral 7" xfId="228"/>
    <cellStyle name="Neutral 8" xfId="229"/>
    <cellStyle name="Normal" xfId="0" builtinId="0"/>
    <cellStyle name="Normal 10" xfId="314"/>
    <cellStyle name="Normal 11" xfId="316"/>
    <cellStyle name="Normal 12" xfId="317"/>
    <cellStyle name="Normal 13" xfId="319"/>
    <cellStyle name="Normal 14" xfId="321"/>
    <cellStyle name="Normal 15" xfId="322"/>
    <cellStyle name="Normal 16" xfId="324"/>
    <cellStyle name="Normal 17" xfId="326"/>
    <cellStyle name="Normal 18" xfId="327"/>
    <cellStyle name="Normal 19" xfId="328"/>
    <cellStyle name="Normal 2" xfId="230"/>
    <cellStyle name="Normal 2 2" xfId="295"/>
    <cellStyle name="Normal 2 3" xfId="296"/>
    <cellStyle name="Normal 20" xfId="329"/>
    <cellStyle name="Normal 3" xfId="297"/>
    <cellStyle name="Normal 4" xfId="301"/>
    <cellStyle name="Normal 4 2" xfId="302"/>
    <cellStyle name="Normal 5" xfId="305"/>
    <cellStyle name="Normal 6" xfId="306"/>
    <cellStyle name="Normal 7" xfId="308"/>
    <cellStyle name="Normal 8" xfId="309"/>
    <cellStyle name="Normal 9" xfId="312"/>
    <cellStyle name="Notas 2" xfId="231"/>
    <cellStyle name="Notas 3" xfId="232"/>
    <cellStyle name="Notas 4" xfId="233"/>
    <cellStyle name="Notas 5" xfId="234"/>
    <cellStyle name="Notas 6" xfId="235"/>
    <cellStyle name="Notas 7" xfId="236"/>
    <cellStyle name="Notas 8" xfId="237"/>
    <cellStyle name="Porcentaje" xfId="330" builtinId="5"/>
    <cellStyle name="Salida 2" xfId="238"/>
    <cellStyle name="Salida 3" xfId="239"/>
    <cellStyle name="Salida 4" xfId="240"/>
    <cellStyle name="Salida 5" xfId="241"/>
    <cellStyle name="Salida 6" xfId="242"/>
    <cellStyle name="Salida 7" xfId="243"/>
    <cellStyle name="Salida 8" xfId="244"/>
    <cellStyle name="Texto de advertencia 2" xfId="245"/>
    <cellStyle name="Texto de advertencia 3" xfId="246"/>
    <cellStyle name="Texto de advertencia 4" xfId="247"/>
    <cellStyle name="Texto de advertencia 5" xfId="248"/>
    <cellStyle name="Texto de advertencia 6" xfId="249"/>
    <cellStyle name="Texto de advertencia 7" xfId="250"/>
    <cellStyle name="Texto de advertencia 8" xfId="251"/>
    <cellStyle name="Texto explicativo 2" xfId="252"/>
    <cellStyle name="Texto explicativo 3" xfId="253"/>
    <cellStyle name="Texto explicativo 4" xfId="254"/>
    <cellStyle name="Texto explicativo 5" xfId="255"/>
    <cellStyle name="Texto explicativo 6" xfId="256"/>
    <cellStyle name="Texto explicativo 7" xfId="257"/>
    <cellStyle name="Texto explicativo 8" xfId="258"/>
    <cellStyle name="Título 1 2" xfId="259"/>
    <cellStyle name="Título 1 3" xfId="260"/>
    <cellStyle name="Título 1 4" xfId="261"/>
    <cellStyle name="Título 1 5" xfId="262"/>
    <cellStyle name="Título 1 6" xfId="263"/>
    <cellStyle name="Título 1 7" xfId="264"/>
    <cellStyle name="Título 1 8" xfId="265"/>
    <cellStyle name="Título 10" xfId="266"/>
    <cellStyle name="Título 2 2" xfId="267"/>
    <cellStyle name="Título 2 3" xfId="268"/>
    <cellStyle name="Título 2 4" xfId="269"/>
    <cellStyle name="Título 2 5" xfId="270"/>
    <cellStyle name="Título 2 6" xfId="271"/>
    <cellStyle name="Título 2 7" xfId="272"/>
    <cellStyle name="Título 2 8" xfId="273"/>
    <cellStyle name="Título 3 2" xfId="274"/>
    <cellStyle name="Título 3 3" xfId="275"/>
    <cellStyle name="Título 3 4" xfId="276"/>
    <cellStyle name="Título 3 5" xfId="277"/>
    <cellStyle name="Título 3 6" xfId="278"/>
    <cellStyle name="Título 3 7" xfId="279"/>
    <cellStyle name="Título 3 8" xfId="280"/>
    <cellStyle name="Título 4" xfId="281"/>
    <cellStyle name="Título 5" xfId="282"/>
    <cellStyle name="Título 6" xfId="283"/>
    <cellStyle name="Título 7" xfId="284"/>
    <cellStyle name="Título 8" xfId="285"/>
    <cellStyle name="Título 9" xfId="286"/>
    <cellStyle name="Total 2" xfId="287"/>
    <cellStyle name="Total 3" xfId="288"/>
    <cellStyle name="Total 4" xfId="289"/>
    <cellStyle name="Total 5" xfId="290"/>
    <cellStyle name="Total 6" xfId="291"/>
    <cellStyle name="Total 7" xfId="292"/>
    <cellStyle name="Total 8" xfId="293"/>
  </cellStyles>
  <dxfs count="0"/>
  <tableStyles count="0" defaultTableStyle="TableStyleMedium9" defaultPivotStyle="PivotStyleLight16"/>
  <colors>
    <mruColors>
      <color rgb="FF612523"/>
      <color rgb="FF307837"/>
      <color rgb="FF006C31"/>
      <color rgb="FF2D8745"/>
      <color rgb="FF408080"/>
      <color rgb="FF2D8F7F"/>
      <color rgb="FF277B6D"/>
      <color rgb="FF00359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14170643617018544"/>
          <c:y val="3.7382200814065264E-2"/>
          <c:w val="0.82933795689668155"/>
          <c:h val="0.7799937197466569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gradFill>
                <a:gsLst>
                  <a:gs pos="0">
                    <a:srgbClr val="8488C4"/>
                  </a:gs>
                  <a:gs pos="53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B95-4614-9671-A04CC0B54604}"/>
              </c:ext>
            </c:extLst>
          </c:dPt>
          <c:cat>
            <c:strRef>
              <c:f>'GRAF-SIT FRA'!$I$10:$J$10</c:f>
              <c:strCache>
                <c:ptCount val="2"/>
                <c:pt idx="0">
                  <c:v>ACTIVO</c:v>
                </c:pt>
                <c:pt idx="1">
                  <c:v>PASIVO + PATRIMONIO</c:v>
                </c:pt>
              </c:strCache>
            </c:strRef>
          </c:cat>
          <c:val>
            <c:numRef>
              <c:f>'GRAF-SIT FRA'!$I$11:$J$11</c:f>
              <c:numCache>
                <c:formatCode>_-* #,##0_-;\-* #,##0_-;_-* "-"??_-;_-@_-</c:formatCode>
                <c:ptCount val="2"/>
                <c:pt idx="0">
                  <c:v>67826878</c:v>
                </c:pt>
                <c:pt idx="1">
                  <c:v>1339776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B95-4614-9671-A04CC0B54604}"/>
            </c:ext>
          </c:extLst>
        </c:ser>
        <c:ser>
          <c:idx val="1"/>
          <c:order val="1"/>
          <c:invertIfNegative val="0"/>
          <c:cat>
            <c:strRef>
              <c:f>'GRAF-SIT FRA'!$I$10:$J$10</c:f>
              <c:strCache>
                <c:ptCount val="2"/>
                <c:pt idx="0">
                  <c:v>ACTIVO</c:v>
                </c:pt>
                <c:pt idx="1">
                  <c:v>PASIVO + PATRIMONIO</c:v>
                </c:pt>
              </c:strCache>
            </c:strRef>
          </c:cat>
          <c:val>
            <c:numRef>
              <c:f>'GRAF-SIT FRA'!$I$12:$J$12</c:f>
              <c:numCache>
                <c:formatCode>_-* #,##0_-;\-* #,##0_-;_-* "-"??_-;_-@_-</c:formatCode>
                <c:ptCount val="2"/>
                <c:pt idx="1">
                  <c:v>66487102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B95-4614-9671-A04CC0B54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1376925152"/>
        <c:axId val="1376920800"/>
        <c:axId val="0"/>
      </c:bar3DChart>
      <c:catAx>
        <c:axId val="137692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MX">
                <a:solidFill>
                  <a:sysClr val="windowText" lastClr="000000"/>
                </a:solidFill>
              </a:defRPr>
            </a:pPr>
            <a:endParaRPr lang="es-MX"/>
          </a:p>
        </c:txPr>
        <c:crossAx val="1376920800"/>
        <c:crosses val="autoZero"/>
        <c:auto val="1"/>
        <c:lblAlgn val="ctr"/>
        <c:lblOffset val="100"/>
        <c:noMultiLvlLbl val="0"/>
      </c:catAx>
      <c:valAx>
        <c:axId val="137692080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txPr>
          <a:bodyPr/>
          <a:lstStyle/>
          <a:p>
            <a:pPr>
              <a:defRPr lang="es-MX">
                <a:solidFill>
                  <a:sysClr val="windowText" lastClr="000000"/>
                </a:solidFill>
              </a:defRPr>
            </a:pPr>
            <a:endParaRPr lang="es-MX"/>
          </a:p>
        </c:txPr>
        <c:crossAx val="137692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587293574271426E-3"/>
          <c:y val="1.220298715007118E-2"/>
          <c:w val="0.76283500165949414"/>
          <c:h val="0.98779701284992882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explosion val="15"/>
          </c:dPt>
          <c:dLbls>
            <c:dLbl>
              <c:idx val="0"/>
              <c:layout>
                <c:manualLayout>
                  <c:x val="-5.7943995318342219E-2"/>
                  <c:y val="-1.202302067701922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5099117283235"/>
                      <c:h val="6.0152759277681281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0082840112276334E-3"/>
                  <c:y val="1.669145211238314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979-4CA8-A90F-0747D2FBE5FF}"/>
                </c:ext>
                <c:ext xmlns:c15="http://schemas.microsoft.com/office/drawing/2012/chart" uri="{CE6537A1-D6FC-4f65-9D91-7224C49458BB}">
                  <c15:layout>
                    <c:manualLayout>
                      <c:w val="0.1250276498960364"/>
                      <c:h val="7.227696360791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4.9766368512374044E-2"/>
                  <c:y val="2.898102483382955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979-4CA8-A90F-0747D2FBE5FF}"/>
                </c:ext>
                <c:ext xmlns:c15="http://schemas.microsoft.com/office/drawing/2012/chart" uri="{CE6537A1-D6FC-4f65-9D91-7224C49458BB}">
                  <c15:layout>
                    <c:manualLayout>
                      <c:w val="0.10057280223149677"/>
                      <c:h val="0.1058465550478567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8.7402626073609796E-3"/>
                  <c:y val="-1.098180714562716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600">
                        <a:solidFill>
                          <a:sysClr val="windowText" lastClr="000000"/>
                        </a:solidFill>
                      </a:defRPr>
                    </a:pPr>
                    <a:fld id="{08EA3E21-8E53-4589-B74D-265E68137DFB}" type="CATEGORYNAME">
                      <a:rPr lang="en-US"/>
                      <a:pPr>
                        <a:defRPr sz="600">
                          <a:solidFill>
                            <a:sysClr val="windowText" lastClr="000000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15.08%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979-4CA8-A90F-0747D2FBE5FF}"/>
                </c:ext>
                <c:ext xmlns:c15="http://schemas.microsoft.com/office/drawing/2012/chart" uri="{CE6537A1-D6FC-4f65-9D91-7224C49458BB}">
                  <c15:layout>
                    <c:manualLayout>
                      <c:w val="8.5343679107766551E-2"/>
                      <c:h val="0.106714359538831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1.3700156639298593E-2"/>
                  <c:y val="-9.18826260207840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979-4CA8-A90F-0747D2FBE5F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0649194551615625E-2"/>
                  <c:y val="7.2209389243900783E-4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00">
                      <a:solidFill>
                        <a:sysClr val="windowText" lastClr="000000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451033767219001E-2"/>
                      <c:h val="7.2222235770996832E-2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979-4CA8-A90F-0747D2FBE5F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0838708846454736E-2"/>
                  <c:y val="-3.58820525385410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'GRAF-SIT FRA'!$I$50:$I$55</c:f>
              <c:strCache>
                <c:ptCount val="6"/>
                <c:pt idx="0">
                  <c:v>BANCOS</c:v>
                </c:pt>
                <c:pt idx="1">
                  <c:v>DEUDORES DIVERSOS</c:v>
                </c:pt>
                <c:pt idx="2">
                  <c:v>BIENES MUEBLES</c:v>
                </c:pt>
                <c:pt idx="3">
                  <c:v>BIENES INMUEBLES</c:v>
                </c:pt>
                <c:pt idx="4">
                  <c:v>DEPOSITOS EN GARANTIA</c:v>
                </c:pt>
                <c:pt idx="5">
                  <c:v>OBRAS EN PROCESO</c:v>
                </c:pt>
              </c:strCache>
            </c:strRef>
          </c:cat>
          <c:val>
            <c:numRef>
              <c:f>'GRAF-SIT FRA'!$J$50:$J$55</c:f>
              <c:numCache>
                <c:formatCode>#,##0</c:formatCode>
                <c:ptCount val="6"/>
                <c:pt idx="0">
                  <c:v>3439664</c:v>
                </c:pt>
                <c:pt idx="1">
                  <c:v>1340</c:v>
                </c:pt>
                <c:pt idx="2">
                  <c:v>52156015</c:v>
                </c:pt>
                <c:pt idx="3">
                  <c:v>10228726</c:v>
                </c:pt>
                <c:pt idx="4">
                  <c:v>7326</c:v>
                </c:pt>
                <c:pt idx="5">
                  <c:v>1993807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502-4E2A-8F6B-132DF84CD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331564135961375"/>
          <c:y val="0.4923944446378225"/>
          <c:w val="0.19482221146937639"/>
          <c:h val="0.37649727607578481"/>
        </c:manualLayout>
      </c:layout>
      <c:overlay val="0"/>
      <c:txPr>
        <a:bodyPr/>
        <a:lstStyle/>
        <a:p>
          <a:pPr>
            <a:defRPr lang="es-MX" sz="600">
              <a:solidFill>
                <a:sysClr val="windowText" lastClr="000000"/>
              </a:solidFill>
            </a:defRPr>
          </a:pPr>
          <a:endParaRPr lang="es-MX"/>
        </a:p>
      </c:txPr>
    </c:legend>
    <c:plotVisOnly val="1"/>
    <c:dispBlanksAs val="zero"/>
    <c:showDLblsOverMax val="0"/>
  </c:chart>
  <c:spPr>
    <a:noFill/>
    <a:ln w="25400"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881554079960141E-3"/>
          <c:y val="2.0362951245089727E-2"/>
          <c:w val="0.70619784863432855"/>
          <c:h val="0.97963701851246165"/>
        </c:manualLayout>
      </c:layout>
      <c:pie3DChart>
        <c:varyColors val="1"/>
        <c:ser>
          <c:idx val="0"/>
          <c:order val="0"/>
          <c:explosion val="24"/>
          <c:dLbls>
            <c:dLbl>
              <c:idx val="0"/>
              <c:layout>
                <c:manualLayout>
                  <c:x val="-8.744841348045293E-2"/>
                  <c:y val="2.77862688299817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78-4D09-A7F9-2E3E90E6E20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78-4D09-A7F9-2E3E90E6E20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07652221592783E-3"/>
                  <c:y val="-0.1403682296463661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78-4D09-A7F9-2E3E90E6E20E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50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'GRAF-SIT FRA'!$I$88</c:f>
              <c:strCache>
                <c:ptCount val="1"/>
                <c:pt idx="0">
                  <c:v>ACREEDORES DIVERSOS</c:v>
                </c:pt>
              </c:strCache>
            </c:strRef>
          </c:cat>
          <c:val>
            <c:numRef>
              <c:f>'GRAF-SIT FRA'!$J$88</c:f>
              <c:numCache>
                <c:formatCode>_-* #,##0_-;\-* #,##0_-;_-* "-"??_-;_-@_-</c:formatCode>
                <c:ptCount val="1"/>
                <c:pt idx="0">
                  <c:v>1339776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D78-4D09-A7F9-2E3E90E6E2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40764676751143"/>
          <c:y val="0.70162647559389024"/>
          <c:w val="0.18393794855274134"/>
          <c:h val="0.17223801585635437"/>
        </c:manualLayout>
      </c:layout>
      <c:overlay val="0"/>
      <c:txPr>
        <a:bodyPr/>
        <a:lstStyle/>
        <a:p>
          <a:pPr>
            <a:defRPr lang="es-MX" sz="700">
              <a:solidFill>
                <a:sysClr val="windowText" lastClr="000000"/>
              </a:solidFill>
            </a:defRPr>
          </a:pPr>
          <a:endParaRPr lang="es-MX"/>
        </a:p>
      </c:txPr>
    </c:legend>
    <c:plotVisOnly val="1"/>
    <c:dispBlanksAs val="zero"/>
    <c:showDLblsOverMax val="0"/>
  </c:chart>
  <c:spPr>
    <a:noFill/>
    <a:ln w="25400"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932443697354278E-3"/>
          <c:y val="0"/>
          <c:w val="0.76417312208444665"/>
          <c:h val="1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1.4806741262605332E-2"/>
                  <c:y val="-3.91502624671916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BIENES MUEBLES E INMUEBLES 
56.02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B2-4AA6-A8B8-C94E0DB78958}"/>
                </c:ext>
                <c:ext xmlns:c15="http://schemas.microsoft.com/office/drawing/2012/chart" uri="{CE6537A1-D6FC-4f65-9D91-7224C49458BB}">
                  <c15:layout>
                    <c:manualLayout>
                      <c:w val="0.12552798082801633"/>
                      <c:h val="9.4598676392654499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5259289957176409E-2"/>
                  <c:y val="0.14702779340082489"/>
                </c:manualLayout>
              </c:layout>
              <c:tx>
                <c:rich>
                  <a:bodyPr/>
                  <a:lstStyle/>
                  <a:p>
                    <a:fld id="{C704AE60-1BD9-45EE-B47C-BCC679311C34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CFF55024-24D7-45DD-87E1-90EC2C389BB0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1B2-4AA6-A8B8-C94E0DB7895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{CFF55024-24D7-45DD-87E1-90EC2C389BB0}</c15:txfldGUID>
                      <c15:f>'GRAF-SIT FRA'!$K$130</c15:f>
                      <c15:dlblFieldTableCache>
                        <c:ptCount val="1"/>
                        <c:pt idx="0">
                          <c:v>38.10%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7.3642837408481834E-2"/>
                  <c:y val="3.4437101612298463E-3"/>
                </c:manualLayout>
              </c:layout>
              <c:tx>
                <c:rich>
                  <a:bodyPr/>
                  <a:lstStyle/>
                  <a:p>
                    <a:fld id="{338842AB-2C87-4089-ACE8-A7881391B0B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597FA7B5-F5EC-45EC-B318-C0CFCD6EB636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1B2-4AA6-A8B8-C94E0DB78958}"/>
                </c:ext>
                <c:ext xmlns:c15="http://schemas.microsoft.com/office/drawing/2012/chart" uri="{CE6537A1-D6FC-4f65-9D91-7224C49458BB}">
                  <c15:layout>
                    <c:manualLayout>
                      <c:w val="0.1327097480717567"/>
                      <c:h val="7.0347162057795232E-2"/>
                    </c:manualLayout>
                  </c15:layout>
                  <c15:dlblFieldTable>
                    <c15:dlblFTEntry>
                      <c15:txfldGUID>{597FA7B5-F5EC-45EC-B318-C0CFCD6EB636}</c15:txfldGUID>
                      <c15:f>'GRAF-SIT FRA'!$K$131</c15:f>
                      <c15:dlblFieldTableCache>
                        <c:ptCount val="1"/>
                        <c:pt idx="0">
                          <c:v>5.89%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50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'GRAF-SIT FRA'!$I$129:$I$131</c:f>
              <c:strCache>
                <c:ptCount val="3"/>
                <c:pt idx="0">
                  <c:v> BIENES MUEBLES E INMUEBLES </c:v>
                </c:pt>
                <c:pt idx="1">
                  <c:v> RESULTADO DE EJ ANT </c:v>
                </c:pt>
                <c:pt idx="2">
                  <c:v>RESULTADO DEL EJERCICIO</c:v>
                </c:pt>
              </c:strCache>
            </c:strRef>
          </c:cat>
          <c:val>
            <c:numRef>
              <c:f>'GRAF-SIT FRA'!$J$129:$J$131</c:f>
              <c:numCache>
                <c:formatCode>_-* #,##0_-;\-* #,##0_-;_-* "-"??_-;_-@_-</c:formatCode>
                <c:ptCount val="3"/>
                <c:pt idx="0">
                  <c:v>37243805</c:v>
                </c:pt>
                <c:pt idx="1">
                  <c:v>25328738</c:v>
                </c:pt>
                <c:pt idx="2">
                  <c:v>3914559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1B2-4AA6-A8B8-C94E0DB7895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89821646313974"/>
          <c:y val="0.62884658017311734"/>
          <c:w val="0.19080606826980637"/>
          <c:h val="0.31415197826750485"/>
        </c:manualLayout>
      </c:layout>
      <c:overlay val="0"/>
      <c:txPr>
        <a:bodyPr/>
        <a:lstStyle/>
        <a:p>
          <a:pPr>
            <a:defRPr lang="es-MX" sz="700">
              <a:solidFill>
                <a:sysClr val="windowText" lastClr="000000"/>
              </a:solidFill>
            </a:defRPr>
          </a:pPr>
          <a:endParaRPr lang="es-MX"/>
        </a:p>
      </c:txPr>
    </c:legend>
    <c:plotVisOnly val="1"/>
    <c:dispBlanksAs val="zero"/>
    <c:showDLblsOverMax val="0"/>
  </c:chart>
  <c:spPr>
    <a:noFill/>
    <a:ln w="25400"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715499356556168E-2"/>
          <c:y val="8.5994679945691127E-2"/>
          <c:w val="0.76220550938690423"/>
          <c:h val="0.88299746883903252"/>
        </c:manualLayout>
      </c:layout>
      <c:pie3DChart>
        <c:varyColors val="1"/>
        <c:ser>
          <c:idx val="0"/>
          <c:order val="0"/>
          <c:explosion val="23"/>
          <c:dLbls>
            <c:dLbl>
              <c:idx val="0"/>
              <c:layout>
                <c:manualLayout>
                  <c:x val="-4.9931411264171895E-2"/>
                  <c:y val="4.84421687726192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PARTICIPACIONES  
34.34%</a:t>
                    </a:r>
                  </a:p>
                  <a:p>
                    <a:endParaRPr lang="en-US"/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87F-4FBC-A36C-277C9B3F4B0E}"/>
                </c:ext>
                <c:ext xmlns:c15="http://schemas.microsoft.com/office/drawing/2012/chart" uri="{CE6537A1-D6FC-4f65-9D91-7224C49458BB}">
                  <c15:layout>
                    <c:manualLayout>
                      <c:w val="0.11409250389892746"/>
                      <c:h val="7.867467287498125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5.8037536792006093E-2"/>
                  <c:y val="1.3926888912656784E-2"/>
                </c:manualLayout>
              </c:layout>
              <c:tx>
                <c:rich>
                  <a:bodyPr/>
                  <a:lstStyle/>
                  <a:p>
                    <a:pPr>
                      <a:defRPr lang="es-ES" sz="600">
                        <a:solidFill>
                          <a:sysClr val="windowText" lastClr="000000"/>
                        </a:solidFill>
                      </a:defRPr>
                    </a:pPr>
                    <a:fld id="{DBF3F1AA-9711-43A5-BEC4-2D08437CEC8C}" type="CATEGORYNAME">
                      <a:rPr lang="en-US"/>
                      <a:pPr>
                        <a:defRPr lang="es-ES" sz="600">
                          <a:solidFill>
                            <a:sysClr val="windowText" lastClr="000000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760EDF0C-E3F7-4D63-80D5-88C812898475}" type="CELLREF">
                      <a:rPr lang="en-US" baseline="0"/>
                      <a:pPr>
                        <a:defRPr lang="es-ES" sz="600">
                          <a:solidFill>
                            <a:sysClr val="windowText" lastClr="000000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87F-4FBC-A36C-277C9B3F4B0E}"/>
                </c:ext>
                <c:ext xmlns:c15="http://schemas.microsoft.com/office/drawing/2012/chart" uri="{CE6537A1-D6FC-4f65-9D91-7224C49458BB}">
                  <c15:layout>
                    <c:manualLayout>
                      <c:w val="0.12598439593200364"/>
                      <c:h val="7.4527285966236256E-2"/>
                    </c:manualLayout>
                  </c15:layout>
                  <c15:dlblFieldTable>
                    <c15:dlblFTEntry>
                      <c15:txfldGUID>{760EDF0C-E3F7-4D63-80D5-88C812898475}</c15:txfldGUID>
                      <c15:f>'GRAF-ING Y EGR'!$K$12</c15:f>
                      <c15:dlblFieldTableCache>
                        <c:ptCount val="1"/>
                        <c:pt idx="0">
                          <c:v>54.94%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9.1475590271890392E-4"/>
                  <c:y val="2.27816329047006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87F-4FBC-A36C-277C9B3F4B0E}"/>
                </c:ext>
                <c:ext xmlns:c15="http://schemas.microsoft.com/office/drawing/2012/chart" uri="{CE6537A1-D6FC-4f65-9D91-7224C49458BB}">
                  <c15:layout>
                    <c:manualLayout>
                      <c:w val="8.1186626920373581E-2"/>
                      <c:h val="6.69865824957907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3.3021062174670383E-3"/>
                  <c:y val="8.17511199078257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87F-4FBC-A36C-277C9B3F4B0E}"/>
                </c:ext>
                <c:ext xmlns:c15="http://schemas.microsoft.com/office/drawing/2012/chart" uri="{CE6537A1-D6FC-4f65-9D91-7224C49458BB}">
                  <c15:layout>
                    <c:manualLayout>
                      <c:w val="7.9610992690049703E-2"/>
                      <c:h val="8.1294557783229082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4.2293405164319064E-2"/>
                  <c:y val="4.4572952971042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87F-4FBC-A36C-277C9B3F4B0E}"/>
                </c:ext>
                <c:ext xmlns:c15="http://schemas.microsoft.com/office/drawing/2012/chart" uri="{CE6537A1-D6FC-4f65-9D91-7224C49458BB}">
                  <c15:layout>
                    <c:manualLayout>
                      <c:w val="6.5098572147592709E-2"/>
                      <c:h val="6.660954732226849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1.4488058233069558E-2"/>
                  <c:y val="1.69426038726291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87F-4FBC-A36C-277C9B3F4B0E}"/>
                </c:ext>
                <c:ext xmlns:c15="http://schemas.microsoft.com/office/drawing/2012/chart" uri="{CE6537A1-D6FC-4f65-9D91-7224C49458BB}">
                  <c15:layout>
                    <c:manualLayout>
                      <c:w val="6.3821479139856502E-2"/>
                      <c:h val="6.698656923789429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3.9216510818397346E-3"/>
                  <c:y val="-7.3843677965276507E-4"/>
                </c:manualLayout>
              </c:layout>
              <c:tx>
                <c:rich>
                  <a:bodyPr/>
                  <a:lstStyle/>
                  <a:p>
                    <a:pPr>
                      <a:defRPr lang="es-ES" sz="600">
                        <a:solidFill>
                          <a:schemeClr val="bg1"/>
                        </a:solidFill>
                      </a:defRPr>
                    </a:pPr>
                    <a:fld id="{547EDBB2-5BAF-4E78-BE30-70B95FAED4A6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lang="es-ES" sz="60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FE18EF5C-9026-4D88-A071-500E6E334648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lang="es-ES" sz="600">
                          <a:solidFill>
                            <a:schemeClr val="bg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87F-4FBC-A36C-277C9B3F4B0E}"/>
                </c:ext>
                <c:ext xmlns:c15="http://schemas.microsoft.com/office/drawing/2012/chart" uri="{CE6537A1-D6FC-4f65-9D91-7224C49458BB}">
                  <c15:layout>
                    <c:manualLayout>
                      <c:w val="0.1455056747645429"/>
                      <c:h val="6.6986569237894297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4.3856175741788683E-2"/>
                  <c:y val="3.7184053522434465E-2"/>
                </c:manualLayout>
              </c:layout>
              <c:tx>
                <c:rich>
                  <a:bodyPr/>
                  <a:lstStyle/>
                  <a:p>
                    <a:pPr>
                      <a:defRPr lang="es-ES" sz="600">
                        <a:solidFill>
                          <a:schemeClr val="bg1"/>
                        </a:solidFill>
                      </a:defRPr>
                    </a:pPr>
                    <a:fld id="{7138EC0C-031C-4DDE-A8CF-A11991BA2582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lang="es-ES" sz="60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101D0636-3995-4345-945B-9F7D8AC66265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lang="es-ES" sz="600">
                          <a:solidFill>
                            <a:schemeClr val="bg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87F-4FBC-A36C-277C9B3F4B0E}"/>
                </c:ext>
                <c:ext xmlns:c15="http://schemas.microsoft.com/office/drawing/2012/chart" uri="{CE6537A1-D6FC-4f65-9D91-7224C49458BB}">
                  <c15:layout>
                    <c:manualLayout>
                      <c:w val="0.1040416160718087"/>
                      <c:h val="8.7095107845892583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0.10693313016162229"/>
                  <c:y val="-7.60953960343816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87F-4FBC-A36C-277C9B3F4B0E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600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'GRAF-ING Y EGR'!$I$11:$I$15</c:f>
              <c:strCache>
                <c:ptCount val="5"/>
                <c:pt idx="0">
                  <c:v>PARTICIPACIONES  </c:v>
                </c:pt>
                <c:pt idx="1">
                  <c:v>RAMO XXXIII</c:v>
                </c:pt>
                <c:pt idx="2">
                  <c:v>DERECHOS</c:v>
                </c:pt>
                <c:pt idx="3">
                  <c:v>PRODUCTOS</c:v>
                </c:pt>
                <c:pt idx="4">
                  <c:v>CONVENIOS</c:v>
                </c:pt>
              </c:strCache>
            </c:strRef>
          </c:cat>
          <c:val>
            <c:numRef>
              <c:f>'GRAF-ING Y EGR'!$J$11:$J$15</c:f>
              <c:numCache>
                <c:formatCode>#,##0_ ;\-#,##0\ </c:formatCode>
                <c:ptCount val="5"/>
                <c:pt idx="0">
                  <c:v>82069248</c:v>
                </c:pt>
                <c:pt idx="1">
                  <c:v>131316541</c:v>
                </c:pt>
                <c:pt idx="2">
                  <c:v>23384425</c:v>
                </c:pt>
                <c:pt idx="3">
                  <c:v>2411</c:v>
                </c:pt>
                <c:pt idx="4">
                  <c:v>2228257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87F-4FBC-A36C-277C9B3F4B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907418004987188"/>
          <c:y val="0.47401416187653878"/>
          <c:w val="0.14977649532938841"/>
          <c:h val="0.45427756981197032"/>
        </c:manualLayout>
      </c:layout>
      <c:overlay val="1"/>
      <c:txPr>
        <a:bodyPr/>
        <a:lstStyle/>
        <a:p>
          <a:pPr rtl="0">
            <a:defRPr lang="es-MX" sz="600">
              <a:solidFill>
                <a:sysClr val="windowText" lastClr="000000"/>
              </a:solidFill>
            </a:defRPr>
          </a:pPr>
          <a:endParaRPr lang="es-MX"/>
        </a:p>
      </c:txPr>
    </c:legend>
    <c:plotVisOnly val="1"/>
    <c:dispBlanksAs val="zero"/>
    <c:showDLblsOverMax val="0"/>
  </c:chart>
  <c:spPr>
    <a:noFill/>
    <a:ln w="25400"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 horizontalDpi="-1" verticalDpi="-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189551695144E-4"/>
          <c:y val="1.8022747156605441E-4"/>
          <c:w val="0.67572944432531334"/>
          <c:h val="0.78529002624671962"/>
        </c:manualLayout>
      </c:layout>
      <c:ofPieChart>
        <c:ofPieType val="bar"/>
        <c:varyColors val="1"/>
        <c:ser>
          <c:idx val="0"/>
          <c:order val="0"/>
          <c:dLbls>
            <c:dLbl>
              <c:idx val="0"/>
              <c:layout>
                <c:manualLayout>
                  <c:x val="1.4796715949962527E-3"/>
                  <c:y val="-0.294528426149522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TRANSFERENCIAS
73.88%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1DD-4627-A52D-593317F9123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1DD-4627-A52D-593317F9123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1DD-4627-A52D-593317F9123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463612433223061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SERVICIOS PERSONALES
17.62 %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1DD-4627-A52D-593317F9123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MATERIALES Y SUMINISTROS</a:t>
                    </a:r>
                  </a:p>
                  <a:p>
                    <a:r>
                      <a:rPr lang="en-US"/>
                      <a:t>1.75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1DD-4627-A52D-593317F9123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SERVICIOS GENERALES
6.74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1DD-4627-A52D-593317F91233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1721415379311915E-2"/>
                  <c:y val="-0.212093451202659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GASTO CORRIENTE
26.12%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1DD-4627-A52D-593317F91233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700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'GRAF-ING Y EGR'!$I$53:$I$58</c:f>
              <c:strCache>
                <c:ptCount val="6"/>
                <c:pt idx="0">
                  <c:v>TRANSFERENCIAS</c:v>
                </c:pt>
                <c:pt idx="1">
                  <c:v>BIENES MUEBLES E INMUEBLES</c:v>
                </c:pt>
                <c:pt idx="2">
                  <c:v>INVERSION PUBLICA</c:v>
                </c:pt>
                <c:pt idx="3">
                  <c:v>SERVICIOS PERSONALES</c:v>
                </c:pt>
                <c:pt idx="4">
                  <c:v>MATERIALES Y SUMINISTROS</c:v>
                </c:pt>
                <c:pt idx="5">
                  <c:v>SERVICIOS GENERALES</c:v>
                </c:pt>
              </c:strCache>
            </c:strRef>
          </c:cat>
          <c:val>
            <c:numRef>
              <c:f>'GRAF-ING Y EGR'!$J$53:$J$58</c:f>
              <c:numCache>
                <c:formatCode>#,##0</c:formatCode>
                <c:ptCount val="6"/>
                <c:pt idx="0">
                  <c:v>173690462</c:v>
                </c:pt>
                <c:pt idx="1">
                  <c:v>0</c:v>
                </c:pt>
                <c:pt idx="2">
                  <c:v>0</c:v>
                </c:pt>
                <c:pt idx="3">
                  <c:v>41432972</c:v>
                </c:pt>
                <c:pt idx="4">
                  <c:v>4108549</c:v>
                </c:pt>
                <c:pt idx="5">
                  <c:v>15854340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1DD-4627-A52D-593317F912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gapWidth val="60"/>
        <c:splitType val="pos"/>
        <c:splitPos val="3"/>
        <c:secondPieSize val="86"/>
        <c:serLines>
          <c:spPr>
            <a:ln>
              <a:solidFill>
                <a:srgbClr val="408080"/>
              </a:solidFill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19685039370078738" l="0.39370078740157488" r="0.39370078740157488" t="0.1968503937007873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1.jpeg"/><Relationship Id="rId1" Type="http://schemas.openxmlformats.org/officeDocument/2006/relationships/image" Target="../media/image20.emf"/><Relationship Id="rId4" Type="http://schemas.openxmlformats.org/officeDocument/2006/relationships/image" Target="../media/image2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chart" Target="../charts/chart3.xml"/><Relationship Id="rId7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9.jpe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38924</xdr:rowOff>
    </xdr:from>
    <xdr:to>
      <xdr:col>7</xdr:col>
      <xdr:colOff>460375</xdr:colOff>
      <xdr:row>8</xdr:row>
      <xdr:rowOff>126999</xdr:rowOff>
    </xdr:to>
    <xdr:grpSp>
      <xdr:nvGrpSpPr>
        <xdr:cNvPr id="8" name="Grupo 7"/>
        <xdr:cNvGrpSpPr/>
      </xdr:nvGrpSpPr>
      <xdr:grpSpPr>
        <a:xfrm>
          <a:off x="95250" y="38924"/>
          <a:ext cx="12747625" cy="1866075"/>
          <a:chOff x="0" y="-54118"/>
          <a:chExt cx="13939832" cy="2073417"/>
        </a:xfrm>
      </xdr:grpSpPr>
      <xdr:grpSp>
        <xdr:nvGrpSpPr>
          <xdr:cNvPr id="9" name="14 Grupo"/>
          <xdr:cNvGrpSpPr/>
        </xdr:nvGrpSpPr>
        <xdr:grpSpPr>
          <a:xfrm>
            <a:off x="23812" y="-54118"/>
            <a:ext cx="13916020" cy="2073417"/>
            <a:chOff x="23812" y="-46105"/>
            <a:chExt cx="13944600" cy="2084455"/>
          </a:xfrm>
        </xdr:grpSpPr>
        <xdr:sp macro="" textlink="">
          <xdr:nvSpPr>
            <xdr:cNvPr id="12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3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4" name="8 CuadroTexto"/>
            <xdr:cNvSpPr txBox="1"/>
          </xdr:nvSpPr>
          <xdr:spPr>
            <a:xfrm>
              <a:off x="2827134" y="-46105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2800" b="1">
                  <a:latin typeface="+mn-lt"/>
                </a:rPr>
                <a:t>GOBIERNO DEL</a:t>
              </a:r>
              <a:r>
                <a:rPr lang="es-ES" sz="2800" b="1" baseline="0">
                  <a:latin typeface="+mn-lt"/>
                </a:rPr>
                <a:t> ESTADO DE TLAXCALA</a:t>
              </a:r>
              <a:endParaRPr lang="es-ES" sz="2800" b="1">
                <a:latin typeface="+mn-lt"/>
              </a:endParaRPr>
            </a:p>
          </xdr:txBody>
        </xdr:sp>
      </xdr:grpSp>
      <xdr:pic>
        <xdr:nvPicPr>
          <xdr:cNvPr id="10" name="Imagen 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14300"/>
            <a:ext cx="2542252" cy="609653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1571624</xdr:colOff>
      <xdr:row>1</xdr:row>
      <xdr:rowOff>95250</xdr:rowOff>
    </xdr:from>
    <xdr:to>
      <xdr:col>7</xdr:col>
      <xdr:colOff>95249</xdr:colOff>
      <xdr:row>2</xdr:row>
      <xdr:rowOff>333375</xdr:rowOff>
    </xdr:to>
    <xdr:pic>
      <xdr:nvPicPr>
        <xdr:cNvPr id="15" name="Imagen 14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4" y="206375"/>
          <a:ext cx="2333625" cy="603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6</xdr:col>
      <xdr:colOff>273844</xdr:colOff>
      <xdr:row>10</xdr:row>
      <xdr:rowOff>119059</xdr:rowOff>
    </xdr:to>
    <xdr:grpSp>
      <xdr:nvGrpSpPr>
        <xdr:cNvPr id="9" name="Grupo 8"/>
        <xdr:cNvGrpSpPr/>
      </xdr:nvGrpSpPr>
      <xdr:grpSpPr>
        <a:xfrm>
          <a:off x="0" y="142875"/>
          <a:ext cx="8560594" cy="2274090"/>
          <a:chOff x="23812" y="85436"/>
          <a:chExt cx="13916020" cy="1933863"/>
        </a:xfrm>
      </xdr:grpSpPr>
      <xdr:grpSp>
        <xdr:nvGrpSpPr>
          <xdr:cNvPr id="10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3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4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6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1404937</xdr:colOff>
      <xdr:row>1</xdr:row>
      <xdr:rowOff>0</xdr:rowOff>
    </xdr:from>
    <xdr:to>
      <xdr:col>5</xdr:col>
      <xdr:colOff>1402554</xdr:colOff>
      <xdr:row>2</xdr:row>
      <xdr:rowOff>238125</xdr:rowOff>
    </xdr:to>
    <xdr:pic>
      <xdr:nvPicPr>
        <xdr:cNvPr id="15" name="Imagen 14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90500"/>
          <a:ext cx="1724023" cy="559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6</xdr:col>
      <xdr:colOff>250031</xdr:colOff>
      <xdr:row>10</xdr:row>
      <xdr:rowOff>71434</xdr:rowOff>
    </xdr:to>
    <xdr:grpSp>
      <xdr:nvGrpSpPr>
        <xdr:cNvPr id="9" name="Grupo 8"/>
        <xdr:cNvGrpSpPr/>
      </xdr:nvGrpSpPr>
      <xdr:grpSpPr>
        <a:xfrm>
          <a:off x="0" y="95250"/>
          <a:ext cx="8498681" cy="2281234"/>
          <a:chOff x="23812" y="85436"/>
          <a:chExt cx="13916020" cy="1933863"/>
        </a:xfrm>
      </xdr:grpSpPr>
      <xdr:grpSp>
        <xdr:nvGrpSpPr>
          <xdr:cNvPr id="10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3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4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6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  <xdr:pic>
        <xdr:nvPicPr>
          <xdr:cNvPr id="12" name="Imagen 11" descr="D:\Escritorio\Mensajero SEDIF\DIF.jpg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87515" y="105685"/>
            <a:ext cx="2779455" cy="62413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273842</xdr:colOff>
      <xdr:row>9</xdr:row>
      <xdr:rowOff>166684</xdr:rowOff>
    </xdr:to>
    <xdr:grpSp>
      <xdr:nvGrpSpPr>
        <xdr:cNvPr id="9" name="Grupo 8"/>
        <xdr:cNvGrpSpPr/>
      </xdr:nvGrpSpPr>
      <xdr:grpSpPr>
        <a:xfrm>
          <a:off x="0" y="0"/>
          <a:ext cx="8536780" cy="2166934"/>
          <a:chOff x="23812" y="85436"/>
          <a:chExt cx="13916020" cy="1933863"/>
        </a:xfrm>
      </xdr:grpSpPr>
      <xdr:grpSp>
        <xdr:nvGrpSpPr>
          <xdr:cNvPr id="10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3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4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6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  <xdr:pic>
        <xdr:nvPicPr>
          <xdr:cNvPr id="12" name="Imagen 11" descr="D:\Escritorio\Mensajero SEDIF\DIF.jpg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45660" y="168148"/>
            <a:ext cx="2524125" cy="5905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41</xdr:row>
      <xdr:rowOff>0</xdr:rowOff>
    </xdr:from>
    <xdr:to>
      <xdr:col>7</xdr:col>
      <xdr:colOff>26843</xdr:colOff>
      <xdr:row>42</xdr:row>
      <xdr:rowOff>33770</xdr:rowOff>
    </xdr:to>
    <xdr:sp macro="" textlink="$J$18">
      <xdr:nvSpPr>
        <xdr:cNvPr id="43" name="31 CuadroTexto"/>
        <xdr:cNvSpPr txBox="1"/>
      </xdr:nvSpPr>
      <xdr:spPr>
        <a:xfrm>
          <a:off x="6961909" y="7264977"/>
          <a:ext cx="118716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5C00D34A-F61E-47D0-8A32-2CFE8F9F0B7A}" type="TxLink">
            <a:rPr lang="en-US" sz="600" b="0" i="0" u="none" strike="noStrike">
              <a:solidFill>
                <a:srgbClr val="000000"/>
              </a:solidFill>
              <a:latin typeface="Calibri(Cuerpo)"/>
              <a:cs typeface="Arial"/>
            </a:rPr>
            <a:pPr algn="r"/>
            <a:t> </a:t>
          </a:fld>
          <a:endParaRPr lang="es-MX" sz="600">
            <a:latin typeface="Calibri(Cuerpo)"/>
          </a:endParaRPr>
        </a:p>
      </xdr:txBody>
    </xdr:sp>
    <xdr:clientData/>
  </xdr:twoCellAnchor>
  <xdr:twoCellAnchor>
    <xdr:from>
      <xdr:col>0</xdr:col>
      <xdr:colOff>85725</xdr:colOff>
      <xdr:row>13</xdr:row>
      <xdr:rowOff>104775</xdr:rowOff>
    </xdr:from>
    <xdr:to>
      <xdr:col>6</xdr:col>
      <xdr:colOff>781050</xdr:colOff>
      <xdr:row>44</xdr:row>
      <xdr:rowOff>0</xdr:rowOff>
    </xdr:to>
    <xdr:graphicFrame macro="">
      <xdr:nvGraphicFramePr>
        <xdr:cNvPr id="4188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83126</xdr:colOff>
      <xdr:row>29</xdr:row>
      <xdr:rowOff>81393</xdr:rowOff>
    </xdr:from>
    <xdr:to>
      <xdr:col>7</xdr:col>
      <xdr:colOff>73601</xdr:colOff>
      <xdr:row>30</xdr:row>
      <xdr:rowOff>119494</xdr:rowOff>
    </xdr:to>
    <xdr:sp macro="" textlink="J11">
      <xdr:nvSpPr>
        <xdr:cNvPr id="17" name="16 CuadroTexto"/>
        <xdr:cNvSpPr txBox="1"/>
      </xdr:nvSpPr>
      <xdr:spPr>
        <a:xfrm>
          <a:off x="7045035" y="5372098"/>
          <a:ext cx="1150793" cy="20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E1688DD6-9EF8-4885-98C7-47F6944A7E29}" type="TxLink">
            <a:rPr lang="es-MX" sz="600" b="0" i="0" u="none" strike="noStrike">
              <a:solidFill>
                <a:srgbClr val="000000"/>
              </a:solidFill>
              <a:latin typeface="+mn-lt"/>
            </a:rPr>
            <a:pPr algn="r"/>
            <a:t>82,069,248 </a:t>
          </a:fld>
          <a:endParaRPr lang="es-MX" sz="600">
            <a:latin typeface="+mn-lt"/>
          </a:endParaRPr>
        </a:p>
      </xdr:txBody>
    </xdr:sp>
    <xdr:clientData/>
  </xdr:twoCellAnchor>
  <xdr:twoCellAnchor>
    <xdr:from>
      <xdr:col>6</xdr:col>
      <xdr:colOff>77928</xdr:colOff>
      <xdr:row>35</xdr:row>
      <xdr:rowOff>56283</xdr:rowOff>
    </xdr:from>
    <xdr:to>
      <xdr:col>7</xdr:col>
      <xdr:colOff>68403</xdr:colOff>
      <xdr:row>36</xdr:row>
      <xdr:rowOff>122959</xdr:rowOff>
    </xdr:to>
    <xdr:sp macro="" textlink="$J$13">
      <xdr:nvSpPr>
        <xdr:cNvPr id="22" name="21 CuadroTexto"/>
        <xdr:cNvSpPr txBox="1"/>
      </xdr:nvSpPr>
      <xdr:spPr>
        <a:xfrm>
          <a:off x="7039837" y="6334124"/>
          <a:ext cx="1150793" cy="231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702D2CA6-71B4-4417-95CB-DD28BA2A4F5E}" type="TxLink">
            <a:rPr lang="es-MX" sz="600" b="0" i="0" u="none" strike="noStrike">
              <a:solidFill>
                <a:srgbClr val="000000"/>
              </a:solidFill>
              <a:latin typeface="+mn-lt"/>
            </a:rPr>
            <a:pPr algn="r"/>
            <a:t>23,384,425 </a:t>
          </a:fld>
          <a:endParaRPr lang="es-MX" sz="600">
            <a:latin typeface="+mn-lt"/>
          </a:endParaRPr>
        </a:p>
      </xdr:txBody>
    </xdr:sp>
    <xdr:clientData/>
  </xdr:twoCellAnchor>
  <xdr:twoCellAnchor>
    <xdr:from>
      <xdr:col>0</xdr:col>
      <xdr:colOff>209550</xdr:colOff>
      <xdr:row>54</xdr:row>
      <xdr:rowOff>19050</xdr:rowOff>
    </xdr:from>
    <xdr:to>
      <xdr:col>6</xdr:col>
      <xdr:colOff>581025</xdr:colOff>
      <xdr:row>81</xdr:row>
      <xdr:rowOff>104775</xdr:rowOff>
    </xdr:to>
    <xdr:graphicFrame macro="">
      <xdr:nvGraphicFramePr>
        <xdr:cNvPr id="4199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19050</xdr:rowOff>
    </xdr:from>
    <xdr:to>
      <xdr:col>6</xdr:col>
      <xdr:colOff>1143000</xdr:colOff>
      <xdr:row>75</xdr:row>
      <xdr:rowOff>66675</xdr:rowOff>
    </xdr:to>
    <xdr:sp macro="" textlink="#REF!">
      <xdr:nvSpPr>
        <xdr:cNvPr id="28" name="27 CuadroTexto"/>
        <xdr:cNvSpPr txBox="1"/>
      </xdr:nvSpPr>
      <xdr:spPr>
        <a:xfrm>
          <a:off x="7038975" y="11734800"/>
          <a:ext cx="10763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8B1F70FE-FAA7-40DD-B111-B699B684B25A}" type="TxLink">
            <a:rPr lang="es-MX" sz="1000"/>
            <a:pPr algn="r"/>
            <a:t> </a:t>
          </a:fld>
          <a:endParaRPr lang="es-MX" sz="1000"/>
        </a:p>
      </xdr:txBody>
    </xdr:sp>
    <xdr:clientData/>
  </xdr:twoCellAnchor>
  <xdr:twoCellAnchor>
    <xdr:from>
      <xdr:col>5</xdr:col>
      <xdr:colOff>1104900</xdr:colOff>
      <xdr:row>74</xdr:row>
      <xdr:rowOff>114301</xdr:rowOff>
    </xdr:from>
    <xdr:to>
      <xdr:col>7</xdr:col>
      <xdr:colOff>19050</xdr:colOff>
      <xdr:row>76</xdr:row>
      <xdr:rowOff>38101</xdr:rowOff>
    </xdr:to>
    <xdr:sp macro="" textlink="$J$53">
      <xdr:nvSpPr>
        <xdr:cNvPr id="33" name="32 CuadroTexto"/>
        <xdr:cNvSpPr txBox="1"/>
      </xdr:nvSpPr>
      <xdr:spPr>
        <a:xfrm>
          <a:off x="6915150" y="13211176"/>
          <a:ext cx="12382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B320FE92-F055-497C-9A38-9F4D1229D55B}" type="TxLink">
            <a:rPr lang="es-MX" sz="700" b="0" i="0" u="none" strike="noStrike">
              <a:solidFill>
                <a:srgbClr val="000000"/>
              </a:solidFill>
              <a:latin typeface="+mn-lt"/>
            </a:rPr>
            <a:pPr algn="r"/>
            <a:t>173,690,462</a:t>
          </a:fld>
          <a:endParaRPr lang="es-MX" sz="700">
            <a:latin typeface="+mn-lt"/>
          </a:endParaRPr>
        </a:p>
      </xdr:txBody>
    </xdr:sp>
    <xdr:clientData/>
  </xdr:twoCellAnchor>
  <xdr:twoCellAnchor>
    <xdr:from>
      <xdr:col>5</xdr:col>
      <xdr:colOff>28575</xdr:colOff>
      <xdr:row>78</xdr:row>
      <xdr:rowOff>133351</xdr:rowOff>
    </xdr:from>
    <xdr:to>
      <xdr:col>6</xdr:col>
      <xdr:colOff>123825</xdr:colOff>
      <xdr:row>80</xdr:row>
      <xdr:rowOff>57151</xdr:rowOff>
    </xdr:to>
    <xdr:sp macro="" textlink="#REF!">
      <xdr:nvSpPr>
        <xdr:cNvPr id="37" name="36 CuadroTexto"/>
        <xdr:cNvSpPr txBox="1"/>
      </xdr:nvSpPr>
      <xdr:spPr>
        <a:xfrm>
          <a:off x="5838825" y="13125451"/>
          <a:ext cx="12573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fld id="{800D5A2C-7852-4798-991D-8A7279953F82}" type="TxLink">
            <a:rPr lang="es-MX" sz="600"/>
            <a:pPr algn="l"/>
            <a:t> </a:t>
          </a:fld>
          <a:endParaRPr lang="es-MX" sz="600"/>
        </a:p>
      </xdr:txBody>
    </xdr:sp>
    <xdr:clientData/>
  </xdr:twoCellAnchor>
  <xdr:twoCellAnchor>
    <xdr:from>
      <xdr:col>6</xdr:col>
      <xdr:colOff>16449</xdr:colOff>
      <xdr:row>38</xdr:row>
      <xdr:rowOff>22513</xdr:rowOff>
    </xdr:from>
    <xdr:to>
      <xdr:col>7</xdr:col>
      <xdr:colOff>43292</xdr:colOff>
      <xdr:row>39</xdr:row>
      <xdr:rowOff>131619</xdr:rowOff>
    </xdr:to>
    <xdr:sp macro="" textlink="$J$14">
      <xdr:nvSpPr>
        <xdr:cNvPr id="32" name="31 CuadroTexto"/>
        <xdr:cNvSpPr txBox="1"/>
      </xdr:nvSpPr>
      <xdr:spPr>
        <a:xfrm>
          <a:off x="6978358" y="6793922"/>
          <a:ext cx="1187161" cy="273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265469E4-1E67-4635-8269-F39FB944D763}" type="TxLink">
            <a:rPr lang="en-US" sz="600" b="0" i="0" u="none" strike="noStrike">
              <a:solidFill>
                <a:srgbClr val="000000"/>
              </a:solidFill>
              <a:latin typeface="+mn-lt"/>
            </a:rPr>
            <a:pPr algn="r"/>
            <a:t>2,411 </a:t>
          </a:fld>
          <a:endParaRPr lang="es-MX" sz="600">
            <a:latin typeface="+mn-lt"/>
          </a:endParaRPr>
        </a:p>
      </xdr:txBody>
    </xdr:sp>
    <xdr:clientData/>
  </xdr:twoCellAnchor>
  <xdr:twoCellAnchor>
    <xdr:from>
      <xdr:col>5</xdr:col>
      <xdr:colOff>1104900</xdr:colOff>
      <xdr:row>73</xdr:row>
      <xdr:rowOff>38101</xdr:rowOff>
    </xdr:from>
    <xdr:to>
      <xdr:col>7</xdr:col>
      <xdr:colOff>19050</xdr:colOff>
      <xdr:row>74</xdr:row>
      <xdr:rowOff>123826</xdr:rowOff>
    </xdr:to>
    <xdr:sp macro="" textlink="$J$59">
      <xdr:nvSpPr>
        <xdr:cNvPr id="52" name="51 CuadroTexto"/>
        <xdr:cNvSpPr txBox="1"/>
      </xdr:nvSpPr>
      <xdr:spPr>
        <a:xfrm>
          <a:off x="6915150" y="12973051"/>
          <a:ext cx="12382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6197A682-C8F9-4FF8-9358-73CBB31A316F}" type="TxLink">
            <a:rPr lang="es-MX" sz="700" b="0" i="0" u="none" strike="noStrike">
              <a:solidFill>
                <a:srgbClr val="000000"/>
              </a:solidFill>
              <a:latin typeface="+mn-lt"/>
            </a:rPr>
            <a:pPr algn="r"/>
            <a:t> 61,395,861 </a:t>
          </a:fld>
          <a:endParaRPr lang="es-MX" sz="700">
            <a:latin typeface="+mn-lt"/>
          </a:endParaRPr>
        </a:p>
      </xdr:txBody>
    </xdr:sp>
    <xdr:clientData/>
  </xdr:twoCellAnchor>
  <xdr:twoCellAnchor>
    <xdr:from>
      <xdr:col>6</xdr:col>
      <xdr:colOff>71868</xdr:colOff>
      <xdr:row>32</xdr:row>
      <xdr:rowOff>68404</xdr:rowOff>
    </xdr:from>
    <xdr:to>
      <xdr:col>7</xdr:col>
      <xdr:colOff>62343</xdr:colOff>
      <xdr:row>33</xdr:row>
      <xdr:rowOff>135080</xdr:rowOff>
    </xdr:to>
    <xdr:sp macro="" textlink="$J$12">
      <xdr:nvSpPr>
        <xdr:cNvPr id="53" name="52 CuadroTexto"/>
        <xdr:cNvSpPr txBox="1"/>
      </xdr:nvSpPr>
      <xdr:spPr>
        <a:xfrm>
          <a:off x="7033777" y="5852677"/>
          <a:ext cx="1150793" cy="231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BEA6D161-8074-40B6-B328-CF2DFC5E3F0C}" type="TxLink">
            <a:rPr lang="en-US" sz="600" b="0" i="0" u="none" strike="noStrike">
              <a:solidFill>
                <a:srgbClr val="000000"/>
              </a:solidFill>
              <a:latin typeface="+mn-lt"/>
            </a:rPr>
            <a:pPr algn="r"/>
            <a:t>131,316,541 </a:t>
          </a:fld>
          <a:endParaRPr lang="es-MX" sz="600">
            <a:latin typeface="+mn-lt"/>
          </a:endParaRPr>
        </a:p>
      </xdr:txBody>
    </xdr:sp>
    <xdr:clientData/>
  </xdr:twoCellAnchor>
  <xdr:twoCellAnchor>
    <xdr:from>
      <xdr:col>4</xdr:col>
      <xdr:colOff>212579</xdr:colOff>
      <xdr:row>42</xdr:row>
      <xdr:rowOff>206087</xdr:rowOff>
    </xdr:from>
    <xdr:to>
      <xdr:col>5</xdr:col>
      <xdr:colOff>212579</xdr:colOff>
      <xdr:row>43</xdr:row>
      <xdr:rowOff>194830</xdr:rowOff>
    </xdr:to>
    <xdr:sp macro="" textlink="#REF!">
      <xdr:nvSpPr>
        <xdr:cNvPr id="54" name="53 CuadroTexto"/>
        <xdr:cNvSpPr txBox="1"/>
      </xdr:nvSpPr>
      <xdr:spPr>
        <a:xfrm>
          <a:off x="4853852" y="7185314"/>
          <a:ext cx="1160318" cy="231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AD8DD3A8-F61A-4E72-B0C4-507D83F3B6B0}" type="TxLink">
            <a:rPr lang="en-US" sz="600" b="0" i="0" u="none" strike="noStrike">
              <a:solidFill>
                <a:srgbClr val="000000"/>
              </a:solidFill>
              <a:latin typeface="+mn-lt"/>
            </a:rPr>
            <a:pPr algn="r"/>
            <a:t> </a:t>
          </a:fld>
          <a:endParaRPr lang="es-MX" sz="600">
            <a:latin typeface="+mn-lt"/>
          </a:endParaRPr>
        </a:p>
      </xdr:txBody>
    </xdr:sp>
    <xdr:clientData/>
  </xdr:twoCellAnchor>
  <xdr:twoCellAnchor>
    <xdr:from>
      <xdr:col>5</xdr:col>
      <xdr:colOff>676275</xdr:colOff>
      <xdr:row>73</xdr:row>
      <xdr:rowOff>28575</xdr:rowOff>
    </xdr:from>
    <xdr:to>
      <xdr:col>6</xdr:col>
      <xdr:colOff>590550</xdr:colOff>
      <xdr:row>74</xdr:row>
      <xdr:rowOff>76200</xdr:rowOff>
    </xdr:to>
    <xdr:sp macro="" textlink="#REF!">
      <xdr:nvSpPr>
        <xdr:cNvPr id="39" name="38 CuadroTexto"/>
        <xdr:cNvSpPr txBox="1"/>
      </xdr:nvSpPr>
      <xdr:spPr>
        <a:xfrm>
          <a:off x="6486525" y="12963525"/>
          <a:ext cx="10763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8B1F70FE-FAA7-40DD-B111-B699B684B25A}" type="TxLink">
            <a:rPr lang="es-MX" sz="1000"/>
            <a:pPr algn="r"/>
            <a:t> </a:t>
          </a:fld>
          <a:endParaRPr lang="es-MX" sz="1000"/>
        </a:p>
      </xdr:txBody>
    </xdr:sp>
    <xdr:clientData/>
  </xdr:twoCellAnchor>
  <xdr:twoCellAnchor>
    <xdr:from>
      <xdr:col>5</xdr:col>
      <xdr:colOff>381000</xdr:colOff>
      <xdr:row>73</xdr:row>
      <xdr:rowOff>47625</xdr:rowOff>
    </xdr:from>
    <xdr:to>
      <xdr:col>6</xdr:col>
      <xdr:colOff>552450</xdr:colOff>
      <xdr:row>74</xdr:row>
      <xdr:rowOff>85725</xdr:rowOff>
    </xdr:to>
    <xdr:sp macro="" textlink="">
      <xdr:nvSpPr>
        <xdr:cNvPr id="56" name="55 CuadroTexto"/>
        <xdr:cNvSpPr txBox="1"/>
      </xdr:nvSpPr>
      <xdr:spPr>
        <a:xfrm>
          <a:off x="6191250" y="12982575"/>
          <a:ext cx="1333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700"/>
            <a:t>GASTO CORRIENTE</a:t>
          </a:r>
        </a:p>
      </xdr:txBody>
    </xdr:sp>
    <xdr:clientData/>
  </xdr:twoCellAnchor>
  <xdr:twoCellAnchor>
    <xdr:from>
      <xdr:col>5</xdr:col>
      <xdr:colOff>381000</xdr:colOff>
      <xdr:row>74</xdr:row>
      <xdr:rowOff>114300</xdr:rowOff>
    </xdr:from>
    <xdr:to>
      <xdr:col>6</xdr:col>
      <xdr:colOff>552450</xdr:colOff>
      <xdr:row>75</xdr:row>
      <xdr:rowOff>152400</xdr:rowOff>
    </xdr:to>
    <xdr:sp macro="" textlink="">
      <xdr:nvSpPr>
        <xdr:cNvPr id="57" name="56 CuadroTexto"/>
        <xdr:cNvSpPr txBox="1"/>
      </xdr:nvSpPr>
      <xdr:spPr>
        <a:xfrm>
          <a:off x="6191250" y="13211175"/>
          <a:ext cx="1333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700"/>
            <a:t>TRANSFERENCIAS</a:t>
          </a:r>
        </a:p>
      </xdr:txBody>
    </xdr:sp>
    <xdr:clientData/>
  </xdr:twoCellAnchor>
  <xdr:twoCellAnchor>
    <xdr:from>
      <xdr:col>6</xdr:col>
      <xdr:colOff>35932</xdr:colOff>
      <xdr:row>37</xdr:row>
      <xdr:rowOff>64945</xdr:rowOff>
    </xdr:from>
    <xdr:to>
      <xdr:col>7</xdr:col>
      <xdr:colOff>62775</xdr:colOff>
      <xdr:row>39</xdr:row>
      <xdr:rowOff>12124</xdr:rowOff>
    </xdr:to>
    <xdr:sp macro="" textlink="$J$18">
      <xdr:nvSpPr>
        <xdr:cNvPr id="34" name="31 CuadroTexto"/>
        <xdr:cNvSpPr txBox="1"/>
      </xdr:nvSpPr>
      <xdr:spPr>
        <a:xfrm>
          <a:off x="6997841" y="6671831"/>
          <a:ext cx="118716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5C00D34A-F61E-47D0-8A32-2CFE8F9F0B7A}" type="TxLink">
            <a:rPr lang="en-US" sz="600" b="0" i="0" u="none" strike="noStrike">
              <a:solidFill>
                <a:srgbClr val="000000"/>
              </a:solidFill>
              <a:latin typeface="Calibri(Cuerpo)"/>
              <a:cs typeface="Arial"/>
            </a:rPr>
            <a:pPr algn="r"/>
            <a:t> </a:t>
          </a:fld>
          <a:endParaRPr lang="es-MX" sz="600">
            <a:latin typeface="Calibri(Cuerpo)"/>
          </a:endParaRPr>
        </a:p>
      </xdr:txBody>
    </xdr:sp>
    <xdr:clientData/>
  </xdr:twoCellAnchor>
  <xdr:twoCellAnchor>
    <xdr:from>
      <xdr:col>0</xdr:col>
      <xdr:colOff>0</xdr:colOff>
      <xdr:row>0</xdr:row>
      <xdr:rowOff>25981</xdr:rowOff>
    </xdr:from>
    <xdr:to>
      <xdr:col>7</xdr:col>
      <xdr:colOff>238140</xdr:colOff>
      <xdr:row>9</xdr:row>
      <xdr:rowOff>164525</xdr:rowOff>
    </xdr:to>
    <xdr:grpSp>
      <xdr:nvGrpSpPr>
        <xdr:cNvPr id="38" name="Grupo 37"/>
        <xdr:cNvGrpSpPr/>
      </xdr:nvGrpSpPr>
      <xdr:grpSpPr>
        <a:xfrm>
          <a:off x="0" y="25981"/>
          <a:ext cx="8360367" cy="2104158"/>
          <a:chOff x="23812" y="114300"/>
          <a:chExt cx="13916020" cy="1904999"/>
        </a:xfrm>
      </xdr:grpSpPr>
      <xdr:grpSp>
        <xdr:nvGrpSpPr>
          <xdr:cNvPr id="40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55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59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60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41" name="Imagen 40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8547" y="114300"/>
            <a:ext cx="2542252" cy="60965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44</xdr:row>
      <xdr:rowOff>34590</xdr:rowOff>
    </xdr:from>
    <xdr:to>
      <xdr:col>7</xdr:col>
      <xdr:colOff>238140</xdr:colOff>
      <xdr:row>53</xdr:row>
      <xdr:rowOff>34636</xdr:rowOff>
    </xdr:to>
    <xdr:grpSp>
      <xdr:nvGrpSpPr>
        <xdr:cNvPr id="61" name="Grupo 60"/>
        <xdr:cNvGrpSpPr/>
      </xdr:nvGrpSpPr>
      <xdr:grpSpPr>
        <a:xfrm>
          <a:off x="0" y="8026931"/>
          <a:ext cx="8360367" cy="2043591"/>
          <a:chOff x="23812" y="-24293"/>
          <a:chExt cx="13916020" cy="2043592"/>
        </a:xfrm>
      </xdr:grpSpPr>
      <xdr:grpSp>
        <xdr:nvGrpSpPr>
          <xdr:cNvPr id="62" name="14 Grupo"/>
          <xdr:cNvGrpSpPr/>
        </xdr:nvGrpSpPr>
        <xdr:grpSpPr>
          <a:xfrm>
            <a:off x="23812" y="-24293"/>
            <a:ext cx="13916020" cy="2043592"/>
            <a:chOff x="23812" y="-16121"/>
            <a:chExt cx="13944600" cy="2054471"/>
          </a:xfrm>
        </xdr:grpSpPr>
        <xdr:sp macro="" textlink="">
          <xdr:nvSpPr>
            <xdr:cNvPr id="65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66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67" name="8 CuadroTexto"/>
            <xdr:cNvSpPr txBox="1"/>
          </xdr:nvSpPr>
          <xdr:spPr>
            <a:xfrm>
              <a:off x="2775908" y="-16121"/>
              <a:ext cx="7917657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63" name="Imagen 62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8547" y="114300"/>
            <a:ext cx="2542252" cy="609653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588818</xdr:colOff>
      <xdr:row>0</xdr:row>
      <xdr:rowOff>77935</xdr:rowOff>
    </xdr:from>
    <xdr:to>
      <xdr:col>7</xdr:col>
      <xdr:colOff>140060</xdr:colOff>
      <xdr:row>3</xdr:row>
      <xdr:rowOff>51954</xdr:rowOff>
    </xdr:to>
    <xdr:pic>
      <xdr:nvPicPr>
        <xdr:cNvPr id="35" name="Imagen 34" descr="D:\Imágenes\TLXdif2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0409" y="77935"/>
          <a:ext cx="1871878" cy="658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415636</xdr:colOff>
      <xdr:row>44</xdr:row>
      <xdr:rowOff>129840</xdr:rowOff>
    </xdr:from>
    <xdr:to>
      <xdr:col>7</xdr:col>
      <xdr:colOff>192014</xdr:colOff>
      <xdr:row>46</xdr:row>
      <xdr:rowOff>138546</xdr:rowOff>
    </xdr:to>
    <xdr:pic>
      <xdr:nvPicPr>
        <xdr:cNvPr id="36" name="Imagen 35" descr="D:\Imágenes\TLXdif2.pn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227" y="8070226"/>
          <a:ext cx="2097014" cy="5802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41</xdr:row>
      <xdr:rowOff>34637</xdr:rowOff>
    </xdr:from>
    <xdr:to>
      <xdr:col>7</xdr:col>
      <xdr:colOff>74468</xdr:colOff>
      <xdr:row>42</xdr:row>
      <xdr:rowOff>45027</xdr:rowOff>
    </xdr:to>
    <xdr:sp macro="" textlink="$J$15">
      <xdr:nvSpPr>
        <xdr:cNvPr id="44" name="32 CuadroTexto"/>
        <xdr:cNvSpPr txBox="1"/>
      </xdr:nvSpPr>
      <xdr:spPr>
        <a:xfrm>
          <a:off x="6961909" y="7299614"/>
          <a:ext cx="1234786" cy="252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0A6746DF-A67C-47E9-98B3-7F264DF0819E}" type="TxLink">
            <a:rPr lang="en-US" sz="600" b="0" i="0" u="none" strike="noStrike">
              <a:solidFill>
                <a:srgbClr val="000000"/>
              </a:solidFill>
              <a:latin typeface="+mn-lt"/>
              <a:cs typeface="Arial"/>
            </a:rPr>
            <a:pPr algn="r"/>
            <a:t>2,228,257 </a:t>
          </a:fld>
          <a:endParaRPr lang="es-MX" sz="600">
            <a:latin typeface="+mn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35721</xdr:rowOff>
    </xdr:from>
    <xdr:to>
      <xdr:col>4</xdr:col>
      <xdr:colOff>273844</xdr:colOff>
      <xdr:row>9</xdr:row>
      <xdr:rowOff>178596</xdr:rowOff>
    </xdr:to>
    <xdr:grpSp>
      <xdr:nvGrpSpPr>
        <xdr:cNvPr id="9" name="Grupo 8"/>
        <xdr:cNvGrpSpPr/>
      </xdr:nvGrpSpPr>
      <xdr:grpSpPr>
        <a:xfrm>
          <a:off x="0" y="35721"/>
          <a:ext cx="8179594" cy="2250281"/>
          <a:chOff x="23812" y="-45674"/>
          <a:chExt cx="13916020" cy="2064973"/>
        </a:xfrm>
      </xdr:grpSpPr>
      <xdr:grpSp>
        <xdr:nvGrpSpPr>
          <xdr:cNvPr id="10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3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4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6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7718" y="-45674"/>
            <a:ext cx="2542251" cy="721972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59531</xdr:colOff>
      <xdr:row>0</xdr:row>
      <xdr:rowOff>178595</xdr:rowOff>
    </xdr:from>
    <xdr:to>
      <xdr:col>4</xdr:col>
      <xdr:colOff>50011</xdr:colOff>
      <xdr:row>2</xdr:row>
      <xdr:rowOff>297655</xdr:rowOff>
    </xdr:to>
    <xdr:pic>
      <xdr:nvPicPr>
        <xdr:cNvPr id="15" name="Imagen 14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178595"/>
          <a:ext cx="1704980" cy="631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23816</xdr:rowOff>
    </xdr:from>
    <xdr:to>
      <xdr:col>13</xdr:col>
      <xdr:colOff>178593</xdr:colOff>
      <xdr:row>9</xdr:row>
      <xdr:rowOff>142878</xdr:rowOff>
    </xdr:to>
    <xdr:grpSp>
      <xdr:nvGrpSpPr>
        <xdr:cNvPr id="8" name="Grupo 7"/>
        <xdr:cNvGrpSpPr/>
      </xdr:nvGrpSpPr>
      <xdr:grpSpPr>
        <a:xfrm>
          <a:off x="0" y="142879"/>
          <a:ext cx="11549062" cy="2059780"/>
          <a:chOff x="23812" y="85436"/>
          <a:chExt cx="13916020" cy="1933863"/>
        </a:xfrm>
      </xdr:grpSpPr>
      <xdr:grpSp>
        <xdr:nvGrpSpPr>
          <xdr:cNvPr id="14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7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8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9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511969</xdr:colOff>
      <xdr:row>1</xdr:row>
      <xdr:rowOff>23816</xdr:rowOff>
    </xdr:from>
    <xdr:to>
      <xdr:col>12</xdr:col>
      <xdr:colOff>1226343</xdr:colOff>
      <xdr:row>2</xdr:row>
      <xdr:rowOff>261941</xdr:rowOff>
    </xdr:to>
    <xdr:pic>
      <xdr:nvPicPr>
        <xdr:cNvPr id="9" name="Imagen 8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2594" y="142879"/>
          <a:ext cx="2024062" cy="6072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0</xdr:rowOff>
    </xdr:from>
    <xdr:to>
      <xdr:col>2</xdr:col>
      <xdr:colOff>76200</xdr:colOff>
      <xdr:row>0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714375</xdr:colOff>
      <xdr:row>0</xdr:row>
      <xdr:rowOff>0</xdr:rowOff>
    </xdr:from>
    <xdr:to>
      <xdr:col>12</xdr:col>
      <xdr:colOff>104775</xdr:colOff>
      <xdr:row>0</xdr:row>
      <xdr:rowOff>0</xdr:rowOff>
    </xdr:to>
    <xdr:pic>
      <xdr:nvPicPr>
        <xdr:cNvPr id="5" name="Picture 4" descr="logoArchiv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95254</xdr:rowOff>
    </xdr:from>
    <xdr:to>
      <xdr:col>11</xdr:col>
      <xdr:colOff>166687</xdr:colOff>
      <xdr:row>9</xdr:row>
      <xdr:rowOff>130969</xdr:rowOff>
    </xdr:to>
    <xdr:grpSp>
      <xdr:nvGrpSpPr>
        <xdr:cNvPr id="12" name="Grupo 11"/>
        <xdr:cNvGrpSpPr/>
      </xdr:nvGrpSpPr>
      <xdr:grpSpPr>
        <a:xfrm>
          <a:off x="0" y="214317"/>
          <a:ext cx="9906000" cy="2071683"/>
          <a:chOff x="23812" y="85436"/>
          <a:chExt cx="13916020" cy="1933863"/>
        </a:xfrm>
      </xdr:grpSpPr>
      <xdr:grpSp>
        <xdr:nvGrpSpPr>
          <xdr:cNvPr id="17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20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21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22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8" name="Imagen 17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702468</xdr:colOff>
      <xdr:row>1</xdr:row>
      <xdr:rowOff>95249</xdr:rowOff>
    </xdr:from>
    <xdr:to>
      <xdr:col>10</xdr:col>
      <xdr:colOff>1202530</xdr:colOff>
      <xdr:row>3</xdr:row>
      <xdr:rowOff>47630</xdr:rowOff>
    </xdr:to>
    <xdr:pic>
      <xdr:nvPicPr>
        <xdr:cNvPr id="11" name="Imagen 10" descr="D:\Imágenes\TLXdif2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781" y="214312"/>
          <a:ext cx="1928812" cy="6905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0</xdr:row>
      <xdr:rowOff>35720</xdr:rowOff>
    </xdr:from>
    <xdr:to>
      <xdr:col>13</xdr:col>
      <xdr:colOff>178594</xdr:colOff>
      <xdr:row>9</xdr:row>
      <xdr:rowOff>35719</xdr:rowOff>
    </xdr:to>
    <xdr:grpSp>
      <xdr:nvGrpSpPr>
        <xdr:cNvPr id="8" name="Grupo 7"/>
        <xdr:cNvGrpSpPr/>
      </xdr:nvGrpSpPr>
      <xdr:grpSpPr>
        <a:xfrm>
          <a:off x="11907" y="35720"/>
          <a:ext cx="11084718" cy="2250280"/>
          <a:chOff x="23812" y="85436"/>
          <a:chExt cx="13916020" cy="1933863"/>
        </a:xfrm>
      </xdr:grpSpPr>
      <xdr:grpSp>
        <xdr:nvGrpSpPr>
          <xdr:cNvPr id="14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7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8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9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261936</xdr:colOff>
      <xdr:row>1</xdr:row>
      <xdr:rowOff>11905</xdr:rowOff>
    </xdr:from>
    <xdr:to>
      <xdr:col>12</xdr:col>
      <xdr:colOff>1131093</xdr:colOff>
      <xdr:row>3</xdr:row>
      <xdr:rowOff>119062</xdr:rowOff>
    </xdr:to>
    <xdr:pic>
      <xdr:nvPicPr>
        <xdr:cNvPr id="9" name="Imagen 8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9155" y="130968"/>
          <a:ext cx="2309813" cy="6548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209550</xdr:rowOff>
    </xdr:from>
    <xdr:to>
      <xdr:col>13</xdr:col>
      <xdr:colOff>9525</xdr:colOff>
      <xdr:row>4</xdr:row>
      <xdr:rowOff>209550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809625"/>
          <a:ext cx="9915525" cy="0"/>
        </a:xfrm>
        <a:prstGeom prst="line">
          <a:avLst/>
        </a:prstGeom>
        <a:noFill/>
        <a:ln w="57150" cmpd="thickThin">
          <a:solidFill>
            <a:srgbClr val="6125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</xdr:row>
      <xdr:rowOff>47625</xdr:rowOff>
    </xdr:from>
    <xdr:to>
      <xdr:col>12</xdr:col>
      <xdr:colOff>9525</xdr:colOff>
      <xdr:row>9</xdr:row>
      <xdr:rowOff>57150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762000" y="1504950"/>
          <a:ext cx="8391525" cy="9525"/>
        </a:xfrm>
        <a:prstGeom prst="line">
          <a:avLst/>
        </a:prstGeom>
        <a:noFill/>
        <a:ln w="19050">
          <a:solidFill>
            <a:srgbClr val="6125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1</xdr:row>
      <xdr:rowOff>19050</xdr:rowOff>
    </xdr:from>
    <xdr:to>
      <xdr:col>1</xdr:col>
      <xdr:colOff>2171700</xdr:colOff>
      <xdr:row>3</xdr:row>
      <xdr:rowOff>76200</xdr:rowOff>
    </xdr:to>
    <xdr:pic>
      <xdr:nvPicPr>
        <xdr:cNvPr id="4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80975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1066800</xdr:colOff>
      <xdr:row>1</xdr:row>
      <xdr:rowOff>19050</xdr:rowOff>
    </xdr:from>
    <xdr:ext cx="2876550" cy="755650"/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80975"/>
          <a:ext cx="28765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647700</xdr:colOff>
          <xdr:row>0</xdr:row>
          <xdr:rowOff>0</xdr:rowOff>
        </xdr:from>
        <xdr:to>
          <xdr:col>3</xdr:col>
          <xdr:colOff>647700</xdr:colOff>
          <xdr:row>1</xdr:row>
          <xdr:rowOff>342900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1217</xdr:rowOff>
    </xdr:from>
    <xdr:to>
      <xdr:col>6</xdr:col>
      <xdr:colOff>239573</xdr:colOff>
      <xdr:row>8</xdr:row>
      <xdr:rowOff>67212</xdr:rowOff>
    </xdr:to>
    <xdr:grpSp>
      <xdr:nvGrpSpPr>
        <xdr:cNvPr id="8" name="Grupo 7"/>
        <xdr:cNvGrpSpPr/>
      </xdr:nvGrpSpPr>
      <xdr:grpSpPr>
        <a:xfrm>
          <a:off x="0" y="181134"/>
          <a:ext cx="8431073" cy="1907495"/>
          <a:chOff x="23812" y="85436"/>
          <a:chExt cx="13916020" cy="1933863"/>
        </a:xfrm>
      </xdr:grpSpPr>
      <xdr:grpSp>
        <xdr:nvGrpSpPr>
          <xdr:cNvPr id="14" name="14 Grupo"/>
          <xdr:cNvGrpSpPr/>
        </xdr:nvGrpSpPr>
        <xdr:grpSpPr>
          <a:xfrm>
            <a:off x="23812" y="132097"/>
            <a:ext cx="13916020" cy="1887202"/>
            <a:chOff x="23812" y="141102"/>
            <a:chExt cx="13944600" cy="1897248"/>
          </a:xfrm>
        </xdr:grpSpPr>
        <xdr:sp macro="" textlink="">
          <xdr:nvSpPr>
            <xdr:cNvPr id="17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8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9" name="8 CuadroTexto"/>
            <xdr:cNvSpPr txBox="1"/>
          </xdr:nvSpPr>
          <xdr:spPr>
            <a:xfrm>
              <a:off x="2825825" y="141102"/>
              <a:ext cx="7917656" cy="60721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4761052</xdr:colOff>
      <xdr:row>0</xdr:row>
      <xdr:rowOff>139164</xdr:rowOff>
    </xdr:from>
    <xdr:to>
      <xdr:col>6</xdr:col>
      <xdr:colOff>15875</xdr:colOff>
      <xdr:row>2</xdr:row>
      <xdr:rowOff>285750</xdr:rowOff>
    </xdr:to>
    <xdr:pic>
      <xdr:nvPicPr>
        <xdr:cNvPr id="9" name="Imagen 8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5552" y="139164"/>
          <a:ext cx="1731823" cy="559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143132</xdr:rowOff>
    </xdr:from>
    <xdr:to>
      <xdr:col>4</xdr:col>
      <xdr:colOff>261937</xdr:colOff>
      <xdr:row>9</xdr:row>
      <xdr:rowOff>43656</xdr:rowOff>
    </xdr:to>
    <xdr:grpSp>
      <xdr:nvGrpSpPr>
        <xdr:cNvPr id="12" name="Grupo 11"/>
        <xdr:cNvGrpSpPr/>
      </xdr:nvGrpSpPr>
      <xdr:grpSpPr>
        <a:xfrm>
          <a:off x="0" y="143132"/>
          <a:ext cx="8167687" cy="2007930"/>
          <a:chOff x="23812" y="-14777"/>
          <a:chExt cx="13916020" cy="2034076"/>
        </a:xfrm>
      </xdr:grpSpPr>
      <xdr:grpSp>
        <xdr:nvGrpSpPr>
          <xdr:cNvPr id="13" name="14 Grupo"/>
          <xdr:cNvGrpSpPr/>
        </xdr:nvGrpSpPr>
        <xdr:grpSpPr>
          <a:xfrm>
            <a:off x="23812" y="-14777"/>
            <a:ext cx="13916020" cy="2034076"/>
            <a:chOff x="23812" y="-6554"/>
            <a:chExt cx="13944600" cy="2044904"/>
          </a:xfrm>
        </xdr:grpSpPr>
        <xdr:sp macro="" textlink="">
          <xdr:nvSpPr>
            <xdr:cNvPr id="16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7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8" name="8 CuadroTexto"/>
            <xdr:cNvSpPr txBox="1"/>
          </xdr:nvSpPr>
          <xdr:spPr>
            <a:xfrm>
              <a:off x="2995222" y="-6554"/>
              <a:ext cx="7917656" cy="60721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4" name="Imagen 1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273844</xdr:colOff>
      <xdr:row>0</xdr:row>
      <xdr:rowOff>166944</xdr:rowOff>
    </xdr:from>
    <xdr:to>
      <xdr:col>4</xdr:col>
      <xdr:colOff>85724</xdr:colOff>
      <xdr:row>3</xdr:row>
      <xdr:rowOff>35717</xdr:rowOff>
    </xdr:to>
    <xdr:pic>
      <xdr:nvPicPr>
        <xdr:cNvPr id="9" name="Imagen 8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5094" y="166944"/>
          <a:ext cx="1526380" cy="7022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166688</xdr:rowOff>
    </xdr:from>
    <xdr:to>
      <xdr:col>4</xdr:col>
      <xdr:colOff>273845</xdr:colOff>
      <xdr:row>9</xdr:row>
      <xdr:rowOff>166687</xdr:rowOff>
    </xdr:to>
    <xdr:grpSp>
      <xdr:nvGrpSpPr>
        <xdr:cNvPr id="9" name="Grupo 8"/>
        <xdr:cNvGrpSpPr/>
      </xdr:nvGrpSpPr>
      <xdr:grpSpPr>
        <a:xfrm>
          <a:off x="1" y="166688"/>
          <a:ext cx="8179594" cy="2107405"/>
          <a:chOff x="23812" y="85436"/>
          <a:chExt cx="13916020" cy="1933863"/>
        </a:xfrm>
      </xdr:grpSpPr>
      <xdr:grpSp>
        <xdr:nvGrpSpPr>
          <xdr:cNvPr id="10" name="14 Grupo"/>
          <xdr:cNvGrpSpPr/>
        </xdr:nvGrpSpPr>
        <xdr:grpSpPr>
          <a:xfrm>
            <a:off x="23812" y="113845"/>
            <a:ext cx="13916020" cy="1905454"/>
            <a:chOff x="23812" y="122752"/>
            <a:chExt cx="13944600" cy="1915598"/>
          </a:xfrm>
        </xdr:grpSpPr>
        <xdr:sp macro="" textlink="">
          <xdr:nvSpPr>
            <xdr:cNvPr id="13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4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6" name="8 CuadroTexto"/>
            <xdr:cNvSpPr txBox="1"/>
          </xdr:nvSpPr>
          <xdr:spPr>
            <a:xfrm>
              <a:off x="3035877" y="122752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83343</xdr:colOff>
      <xdr:row>1</xdr:row>
      <xdr:rowOff>11907</xdr:rowOff>
    </xdr:from>
    <xdr:to>
      <xdr:col>4</xdr:col>
      <xdr:colOff>202404</xdr:colOff>
      <xdr:row>2</xdr:row>
      <xdr:rowOff>250032</xdr:rowOff>
    </xdr:to>
    <xdr:pic>
      <xdr:nvPicPr>
        <xdr:cNvPr id="15" name="Imagen 14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4593" y="202407"/>
          <a:ext cx="1833561" cy="559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</xdr:row>
      <xdr:rowOff>11906</xdr:rowOff>
    </xdr:from>
    <xdr:to>
      <xdr:col>5</xdr:col>
      <xdr:colOff>1</xdr:colOff>
      <xdr:row>10</xdr:row>
      <xdr:rowOff>11905</xdr:rowOff>
    </xdr:to>
    <xdr:grpSp>
      <xdr:nvGrpSpPr>
        <xdr:cNvPr id="9" name="Grupo 8"/>
        <xdr:cNvGrpSpPr/>
      </xdr:nvGrpSpPr>
      <xdr:grpSpPr>
        <a:xfrm>
          <a:off x="11907" y="202406"/>
          <a:ext cx="8179594" cy="2107405"/>
          <a:chOff x="23812" y="85436"/>
          <a:chExt cx="13916020" cy="1933863"/>
        </a:xfrm>
      </xdr:grpSpPr>
      <xdr:grpSp>
        <xdr:nvGrpSpPr>
          <xdr:cNvPr id="10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3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4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6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142875</xdr:colOff>
      <xdr:row>0</xdr:row>
      <xdr:rowOff>178594</xdr:rowOff>
    </xdr:from>
    <xdr:to>
      <xdr:col>3</xdr:col>
      <xdr:colOff>1383505</xdr:colOff>
      <xdr:row>2</xdr:row>
      <xdr:rowOff>226219</xdr:rowOff>
    </xdr:to>
    <xdr:pic>
      <xdr:nvPicPr>
        <xdr:cNvPr id="15" name="Imagen 14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78594"/>
          <a:ext cx="1526380" cy="559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154782</xdr:rowOff>
    </xdr:from>
    <xdr:to>
      <xdr:col>4</xdr:col>
      <xdr:colOff>273844</xdr:colOff>
      <xdr:row>8</xdr:row>
      <xdr:rowOff>154781</xdr:rowOff>
    </xdr:to>
    <xdr:grpSp>
      <xdr:nvGrpSpPr>
        <xdr:cNvPr id="9" name="Grupo 8"/>
        <xdr:cNvGrpSpPr/>
      </xdr:nvGrpSpPr>
      <xdr:grpSpPr>
        <a:xfrm>
          <a:off x="0" y="154782"/>
          <a:ext cx="8179594" cy="1785937"/>
          <a:chOff x="23812" y="85436"/>
          <a:chExt cx="13916020" cy="1933863"/>
        </a:xfrm>
      </xdr:grpSpPr>
      <xdr:grpSp>
        <xdr:nvGrpSpPr>
          <xdr:cNvPr id="10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3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5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20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  <xdr:pic>
        <xdr:nvPicPr>
          <xdr:cNvPr id="12" name="Imagen 11" descr="D:\Escritorio\Mensajero SEDIF\DIF.jpg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68025" y="200025"/>
            <a:ext cx="2524125" cy="5905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107159</xdr:rowOff>
    </xdr:from>
    <xdr:to>
      <xdr:col>4</xdr:col>
      <xdr:colOff>273844</xdr:colOff>
      <xdr:row>9</xdr:row>
      <xdr:rowOff>130968</xdr:rowOff>
    </xdr:to>
    <xdr:grpSp>
      <xdr:nvGrpSpPr>
        <xdr:cNvPr id="9" name="Grupo 8"/>
        <xdr:cNvGrpSpPr/>
      </xdr:nvGrpSpPr>
      <xdr:grpSpPr>
        <a:xfrm>
          <a:off x="0" y="107159"/>
          <a:ext cx="8179594" cy="2274090"/>
          <a:chOff x="23812" y="85436"/>
          <a:chExt cx="13916020" cy="1933863"/>
        </a:xfrm>
      </xdr:grpSpPr>
      <xdr:grpSp>
        <xdr:nvGrpSpPr>
          <xdr:cNvPr id="10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3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5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20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8230" y="85436"/>
            <a:ext cx="2542252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35719</xdr:colOff>
      <xdr:row>1</xdr:row>
      <xdr:rowOff>59532</xdr:rowOff>
    </xdr:from>
    <xdr:to>
      <xdr:col>4</xdr:col>
      <xdr:colOff>157161</xdr:colOff>
      <xdr:row>2</xdr:row>
      <xdr:rowOff>297657</xdr:rowOff>
    </xdr:to>
    <xdr:pic>
      <xdr:nvPicPr>
        <xdr:cNvPr id="14" name="Imagen 13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50032"/>
          <a:ext cx="1835942" cy="559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10</xdr:row>
      <xdr:rowOff>114300</xdr:rowOff>
    </xdr:from>
    <xdr:to>
      <xdr:col>5</xdr:col>
      <xdr:colOff>685800</xdr:colOff>
      <xdr:row>36</xdr:row>
      <xdr:rowOff>123825</xdr:rowOff>
    </xdr:to>
    <xdr:graphicFrame macro="">
      <xdr:nvGraphicFramePr>
        <xdr:cNvPr id="1407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923925</xdr:colOff>
      <xdr:row>17</xdr:row>
      <xdr:rowOff>28575</xdr:rowOff>
    </xdr:from>
    <xdr:to>
      <xdr:col>6</xdr:col>
      <xdr:colOff>533400</xdr:colOff>
      <xdr:row>24</xdr:row>
      <xdr:rowOff>9525</xdr:rowOff>
    </xdr:to>
    <xdr:sp macro="" textlink="">
      <xdr:nvSpPr>
        <xdr:cNvPr id="7" name="6 CuadroTexto"/>
        <xdr:cNvSpPr txBox="1"/>
      </xdr:nvSpPr>
      <xdr:spPr>
        <a:xfrm>
          <a:off x="6734175" y="3295650"/>
          <a:ext cx="771525" cy="1114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MX" sz="1100"/>
        </a:p>
      </xdr:txBody>
    </xdr:sp>
    <xdr:clientData/>
  </xdr:twoCellAnchor>
  <xdr:twoCellAnchor>
    <xdr:from>
      <xdr:col>5</xdr:col>
      <xdr:colOff>400050</xdr:colOff>
      <xdr:row>29</xdr:row>
      <xdr:rowOff>9526</xdr:rowOff>
    </xdr:from>
    <xdr:to>
      <xdr:col>6</xdr:col>
      <xdr:colOff>181841</xdr:colOff>
      <xdr:row>33</xdr:row>
      <xdr:rowOff>66676</xdr:rowOff>
    </xdr:to>
    <xdr:sp macro="" textlink="">
      <xdr:nvSpPr>
        <xdr:cNvPr id="8" name="7 CuadroTexto"/>
        <xdr:cNvSpPr txBox="1"/>
      </xdr:nvSpPr>
      <xdr:spPr>
        <a:xfrm>
          <a:off x="6201641" y="5265594"/>
          <a:ext cx="942109" cy="715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MX" sz="1000"/>
            <a:t>ACTIVO</a:t>
          </a:r>
        </a:p>
        <a:p>
          <a:endParaRPr lang="es-MX" sz="1000"/>
        </a:p>
        <a:p>
          <a:r>
            <a:rPr lang="es-MX" sz="1000"/>
            <a:t>PASIVO</a:t>
          </a:r>
        </a:p>
        <a:p>
          <a:endParaRPr lang="es-MX" sz="1000"/>
        </a:p>
        <a:p>
          <a:r>
            <a:rPr lang="es-MX" sz="1000"/>
            <a:t>PATRIMONIO</a:t>
          </a:r>
        </a:p>
      </xdr:txBody>
    </xdr:sp>
    <xdr:clientData/>
  </xdr:twoCellAnchor>
  <xdr:twoCellAnchor>
    <xdr:from>
      <xdr:col>6</xdr:col>
      <xdr:colOff>180974</xdr:colOff>
      <xdr:row>29</xdr:row>
      <xdr:rowOff>9525</xdr:rowOff>
    </xdr:from>
    <xdr:to>
      <xdr:col>6</xdr:col>
      <xdr:colOff>1162049</xdr:colOff>
      <xdr:row>30</xdr:row>
      <xdr:rowOff>19050</xdr:rowOff>
    </xdr:to>
    <xdr:sp macro="" textlink="$I$11">
      <xdr:nvSpPr>
        <xdr:cNvPr id="9" name="8 CuadroTexto"/>
        <xdr:cNvSpPr txBox="1"/>
      </xdr:nvSpPr>
      <xdr:spPr>
        <a:xfrm>
          <a:off x="7153274" y="5219700"/>
          <a:ext cx="981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C00AFF5D-DA97-48FE-AAAB-E34B86D5491B}" type="TxLink">
            <a:rPr lang="es-MX" sz="1000" b="0" i="0" u="none" strike="noStrike">
              <a:solidFill>
                <a:srgbClr val="000000"/>
              </a:solidFill>
              <a:latin typeface="+mn-lt"/>
            </a:rPr>
            <a:pPr algn="r"/>
            <a:t> 67,826,878 </a:t>
          </a:fld>
          <a:endParaRPr lang="es-MX" sz="1000">
            <a:latin typeface="+mn-lt"/>
          </a:endParaRPr>
        </a:p>
      </xdr:txBody>
    </xdr:sp>
    <xdr:clientData/>
  </xdr:twoCellAnchor>
  <xdr:twoCellAnchor>
    <xdr:from>
      <xdr:col>6</xdr:col>
      <xdr:colOff>171450</xdr:colOff>
      <xdr:row>30</xdr:row>
      <xdr:rowOff>152400</xdr:rowOff>
    </xdr:from>
    <xdr:to>
      <xdr:col>6</xdr:col>
      <xdr:colOff>1152525</xdr:colOff>
      <xdr:row>32</xdr:row>
      <xdr:rowOff>0</xdr:rowOff>
    </xdr:to>
    <xdr:sp macro="" textlink="$J$11">
      <xdr:nvSpPr>
        <xdr:cNvPr id="10" name="9 CuadroTexto"/>
        <xdr:cNvSpPr txBox="1"/>
      </xdr:nvSpPr>
      <xdr:spPr>
        <a:xfrm>
          <a:off x="7143750" y="5524500"/>
          <a:ext cx="981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A6939886-AFC6-4EDE-B35E-ED90AD5438FA}" type="TxLink">
            <a:rPr lang="es-MX" sz="1000" b="0" i="0" u="none" strike="noStrike">
              <a:solidFill>
                <a:srgbClr val="000000"/>
              </a:solidFill>
              <a:latin typeface="+mn-lt"/>
            </a:rPr>
            <a:pPr algn="r"/>
            <a:t> 1,339,776 </a:t>
          </a:fld>
          <a:endParaRPr lang="es-MX" sz="1000">
            <a:latin typeface="+mn-lt"/>
          </a:endParaRPr>
        </a:p>
      </xdr:txBody>
    </xdr:sp>
    <xdr:clientData/>
  </xdr:twoCellAnchor>
  <xdr:twoCellAnchor>
    <xdr:from>
      <xdr:col>6</xdr:col>
      <xdr:colOff>161925</xdr:colOff>
      <xdr:row>32</xdr:row>
      <xdr:rowOff>152400</xdr:rowOff>
    </xdr:from>
    <xdr:to>
      <xdr:col>6</xdr:col>
      <xdr:colOff>1143000</xdr:colOff>
      <xdr:row>34</xdr:row>
      <xdr:rowOff>0</xdr:rowOff>
    </xdr:to>
    <xdr:sp macro="" textlink="$J$12">
      <xdr:nvSpPr>
        <xdr:cNvPr id="11" name="10 CuadroTexto"/>
        <xdr:cNvSpPr txBox="1"/>
      </xdr:nvSpPr>
      <xdr:spPr>
        <a:xfrm>
          <a:off x="7134225" y="5848350"/>
          <a:ext cx="981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4D579631-D37B-4685-A90D-006E473F1983}" type="TxLink">
            <a:rPr lang="es-MX" sz="1000" b="0" i="0" u="none" strike="noStrike">
              <a:solidFill>
                <a:srgbClr val="000000"/>
              </a:solidFill>
              <a:latin typeface="+mn-lt"/>
            </a:rPr>
            <a:pPr algn="r"/>
            <a:t> 66,487,102 </a:t>
          </a:fld>
          <a:endParaRPr lang="es-MX" sz="1000">
            <a:latin typeface="+mn-lt"/>
          </a:endParaRPr>
        </a:p>
      </xdr:txBody>
    </xdr:sp>
    <xdr:clientData/>
  </xdr:twoCellAnchor>
  <xdr:twoCellAnchor>
    <xdr:from>
      <xdr:col>0</xdr:col>
      <xdr:colOff>105507</xdr:colOff>
      <xdr:row>46</xdr:row>
      <xdr:rowOff>176579</xdr:rowOff>
    </xdr:from>
    <xdr:to>
      <xdr:col>6</xdr:col>
      <xdr:colOff>286482</xdr:colOff>
      <xdr:row>74</xdr:row>
      <xdr:rowOff>100379</xdr:rowOff>
    </xdr:to>
    <xdr:graphicFrame macro="">
      <xdr:nvGraphicFramePr>
        <xdr:cNvPr id="14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86</xdr:row>
      <xdr:rowOff>194896</xdr:rowOff>
    </xdr:from>
    <xdr:to>
      <xdr:col>6</xdr:col>
      <xdr:colOff>114300</xdr:colOff>
      <xdr:row>111</xdr:row>
      <xdr:rowOff>139212</xdr:rowOff>
    </xdr:to>
    <xdr:graphicFrame macro="">
      <xdr:nvGraphicFramePr>
        <xdr:cNvPr id="1422" name="4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125</xdr:row>
      <xdr:rowOff>19050</xdr:rowOff>
    </xdr:from>
    <xdr:to>
      <xdr:col>6</xdr:col>
      <xdr:colOff>285750</xdr:colOff>
      <xdr:row>152</xdr:row>
      <xdr:rowOff>0</xdr:rowOff>
    </xdr:to>
    <xdr:graphicFrame macro="">
      <xdr:nvGraphicFramePr>
        <xdr:cNvPr id="1428" name="5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342900</xdr:colOff>
      <xdr:row>29</xdr:row>
      <xdr:rowOff>85725</xdr:rowOff>
    </xdr:from>
    <xdr:to>
      <xdr:col>5</xdr:col>
      <xdr:colOff>447675</xdr:colOff>
      <xdr:row>30</xdr:row>
      <xdr:rowOff>19050</xdr:rowOff>
    </xdr:to>
    <xdr:sp macro="" textlink="">
      <xdr:nvSpPr>
        <xdr:cNvPr id="47" name="46 CuadroTexto"/>
        <xdr:cNvSpPr txBox="1"/>
      </xdr:nvSpPr>
      <xdr:spPr>
        <a:xfrm>
          <a:off x="6153150" y="5295900"/>
          <a:ext cx="104775" cy="95250"/>
        </a:xfrm>
        <a:prstGeom prst="rect">
          <a:avLst/>
        </a:prstGeom>
        <a:gradFill>
          <a:gsLst>
            <a:gs pos="0">
              <a:srgbClr val="000000"/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5400000" scaled="0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5</xdr:col>
      <xdr:colOff>352425</xdr:colOff>
      <xdr:row>31</xdr:row>
      <xdr:rowOff>66675</xdr:rowOff>
    </xdr:from>
    <xdr:to>
      <xdr:col>5</xdr:col>
      <xdr:colOff>457200</xdr:colOff>
      <xdr:row>32</xdr:row>
      <xdr:rowOff>0</xdr:rowOff>
    </xdr:to>
    <xdr:sp macro="" textlink="">
      <xdr:nvSpPr>
        <xdr:cNvPr id="49" name="48 CuadroTexto"/>
        <xdr:cNvSpPr txBox="1"/>
      </xdr:nvSpPr>
      <xdr:spPr>
        <a:xfrm>
          <a:off x="6162675" y="5600700"/>
          <a:ext cx="104775" cy="95250"/>
        </a:xfrm>
        <a:prstGeom prst="rect">
          <a:avLst/>
        </a:prstGeom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5</xdr:col>
      <xdr:colOff>342900</xdr:colOff>
      <xdr:row>33</xdr:row>
      <xdr:rowOff>66675</xdr:rowOff>
    </xdr:from>
    <xdr:to>
      <xdr:col>5</xdr:col>
      <xdr:colOff>447675</xdr:colOff>
      <xdr:row>34</xdr:row>
      <xdr:rowOff>0</xdr:rowOff>
    </xdr:to>
    <xdr:sp macro="" textlink="">
      <xdr:nvSpPr>
        <xdr:cNvPr id="50" name="49 CuadroTexto"/>
        <xdr:cNvSpPr txBox="1"/>
      </xdr:nvSpPr>
      <xdr:spPr>
        <a:xfrm>
          <a:off x="6153150" y="5924550"/>
          <a:ext cx="104775" cy="95250"/>
        </a:xfrm>
        <a:prstGeom prst="rect">
          <a:avLst/>
        </a:prstGeom>
        <a:gradFill>
          <a:gsLst>
            <a:gs pos="0">
              <a:srgbClr val="C00000"/>
            </a:gs>
            <a:gs pos="30000">
              <a:srgbClr val="66008F"/>
            </a:gs>
            <a:gs pos="64999">
              <a:srgbClr val="BA0066"/>
            </a:gs>
            <a:gs pos="89999">
              <a:srgbClr val="FF0000"/>
            </a:gs>
            <a:gs pos="100000">
              <a:srgbClr val="FF8200"/>
            </a:gs>
          </a:gsLst>
          <a:lin ang="5400000" scaled="0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6</xdr:col>
      <xdr:colOff>85479</xdr:colOff>
      <xdr:row>65</xdr:row>
      <xdr:rowOff>142998</xdr:rowOff>
    </xdr:from>
    <xdr:to>
      <xdr:col>7</xdr:col>
      <xdr:colOff>85478</xdr:colOff>
      <xdr:row>67</xdr:row>
      <xdr:rowOff>12821</xdr:rowOff>
    </xdr:to>
    <xdr:sp macro="" textlink="$J$53">
      <xdr:nvSpPr>
        <xdr:cNvPr id="70" name="69 CuadroTexto"/>
        <xdr:cNvSpPr txBox="1"/>
      </xdr:nvSpPr>
      <xdr:spPr bwMode="auto">
        <a:xfrm>
          <a:off x="7038729" y="11771436"/>
          <a:ext cx="1158874" cy="187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57F7EF32-BB16-4BEA-AC93-7E7E90637663}" type="TxLink">
            <a:rPr lang="es-MX" sz="600" b="0" i="0" u="none" strike="noStrike">
              <a:solidFill>
                <a:srgbClr val="000000"/>
              </a:solidFill>
              <a:latin typeface="+mn-lt"/>
              <a:cs typeface="Arial" pitchFamily="34" charset="0"/>
            </a:rPr>
            <a:pPr algn="r"/>
            <a:t>10,228,726</a:t>
          </a:fld>
          <a:endParaRPr lang="es-MX" sz="6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5</xdr:col>
      <xdr:colOff>866775</xdr:colOff>
      <xdr:row>143</xdr:row>
      <xdr:rowOff>123825</xdr:rowOff>
    </xdr:from>
    <xdr:to>
      <xdr:col>6</xdr:col>
      <xdr:colOff>1085850</xdr:colOff>
      <xdr:row>144</xdr:row>
      <xdr:rowOff>152400</xdr:rowOff>
    </xdr:to>
    <xdr:sp macro="" textlink="$J$128">
      <xdr:nvSpPr>
        <xdr:cNvPr id="166" name="165 CuadroTexto"/>
        <xdr:cNvSpPr txBox="1"/>
      </xdr:nvSpPr>
      <xdr:spPr bwMode="auto">
        <a:xfrm>
          <a:off x="6677025" y="25746075"/>
          <a:ext cx="13811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34628DEA-4B68-42EB-8186-02FA13F6CAEF}" type="TxLink">
            <a:rPr lang="es-MX" sz="700">
              <a:latin typeface="Arial" pitchFamily="34" charset="0"/>
              <a:cs typeface="Arial" pitchFamily="34" charset="0"/>
            </a:rPr>
            <a:pPr algn="r"/>
            <a:t> </a:t>
          </a:fld>
          <a:endParaRPr lang="es-MX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871171</xdr:colOff>
      <xdr:row>142</xdr:row>
      <xdr:rowOff>142875</xdr:rowOff>
    </xdr:from>
    <xdr:to>
      <xdr:col>6</xdr:col>
      <xdr:colOff>1090246</xdr:colOff>
      <xdr:row>144</xdr:row>
      <xdr:rowOff>9525</xdr:rowOff>
    </xdr:to>
    <xdr:sp macro="" textlink="$J$129">
      <xdr:nvSpPr>
        <xdr:cNvPr id="169" name="168 CuadroTexto"/>
        <xdr:cNvSpPr txBox="1"/>
      </xdr:nvSpPr>
      <xdr:spPr bwMode="auto">
        <a:xfrm>
          <a:off x="6696075" y="25479375"/>
          <a:ext cx="1384056" cy="189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32A876CB-8FA7-4A85-ABF2-6B1EB00CB127}" type="TxLink">
            <a:rPr lang="es-MX" sz="7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r"/>
            <a:t> 37,243,805 </a:t>
          </a:fld>
          <a:endParaRPr lang="es-MX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857250</xdr:colOff>
      <xdr:row>145</xdr:row>
      <xdr:rowOff>104775</xdr:rowOff>
    </xdr:from>
    <xdr:to>
      <xdr:col>6</xdr:col>
      <xdr:colOff>1076325</xdr:colOff>
      <xdr:row>146</xdr:row>
      <xdr:rowOff>133350</xdr:rowOff>
    </xdr:to>
    <xdr:sp macro="" textlink="$J$130">
      <xdr:nvSpPr>
        <xdr:cNvPr id="172" name="171 CuadroTexto"/>
        <xdr:cNvSpPr txBox="1"/>
      </xdr:nvSpPr>
      <xdr:spPr bwMode="auto">
        <a:xfrm>
          <a:off x="6667500" y="26050875"/>
          <a:ext cx="13811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A3A541A4-2535-4A24-97EE-EEA753F0CE5E}" type="TxLink">
            <a:rPr lang="es-MX" sz="7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r"/>
            <a:t> 25,328,738 </a:t>
          </a:fld>
          <a:endParaRPr lang="es-MX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200025</xdr:colOff>
      <xdr:row>73</xdr:row>
      <xdr:rowOff>57150</xdr:rowOff>
    </xdr:from>
    <xdr:to>
      <xdr:col>9</xdr:col>
      <xdr:colOff>371475</xdr:colOff>
      <xdr:row>74</xdr:row>
      <xdr:rowOff>85725</xdr:rowOff>
    </xdr:to>
    <xdr:sp macro="" textlink="$J$67">
      <xdr:nvSpPr>
        <xdr:cNvPr id="129" name="128 CuadroTexto"/>
        <xdr:cNvSpPr txBox="1"/>
      </xdr:nvSpPr>
      <xdr:spPr bwMode="auto">
        <a:xfrm>
          <a:off x="8572500" y="12973050"/>
          <a:ext cx="11620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55ECB878-0FF4-4C01-98AB-18F00D1C40A8}" type="TxLink">
            <a:rPr lang="es-MX" sz="700">
              <a:latin typeface="Arial" pitchFamily="34" charset="0"/>
              <a:cs typeface="Arial" pitchFamily="34" charset="0"/>
            </a:rPr>
            <a:pPr algn="r"/>
            <a:t> </a:t>
          </a:fld>
          <a:endParaRPr lang="es-MX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77543</xdr:colOff>
      <xdr:row>60</xdr:row>
      <xdr:rowOff>107585</xdr:rowOff>
    </xdr:from>
    <xdr:to>
      <xdr:col>7</xdr:col>
      <xdr:colOff>77542</xdr:colOff>
      <xdr:row>61</xdr:row>
      <xdr:rowOff>98060</xdr:rowOff>
    </xdr:to>
    <xdr:sp macro="" textlink="$J$50">
      <xdr:nvSpPr>
        <xdr:cNvPr id="75" name="74 CuadroTexto"/>
        <xdr:cNvSpPr txBox="1"/>
      </xdr:nvSpPr>
      <xdr:spPr bwMode="auto">
        <a:xfrm>
          <a:off x="7030793" y="10942273"/>
          <a:ext cx="1158874" cy="149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A6F1D3E2-EDFA-4FFA-99F2-1D1D4E674750}" type="TxLink">
            <a:rPr lang="es-MX" sz="600" b="0" i="0" u="none" strike="noStrike">
              <a:solidFill>
                <a:srgbClr val="000000"/>
              </a:solidFill>
              <a:latin typeface="+mn-lt"/>
              <a:cs typeface="Arial" pitchFamily="34" charset="0"/>
            </a:rPr>
            <a:pPr algn="r"/>
            <a:t>3,439,664</a:t>
          </a:fld>
          <a:endParaRPr lang="es-MX" sz="6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5</xdr:col>
      <xdr:colOff>992798</xdr:colOff>
      <xdr:row>72</xdr:row>
      <xdr:rowOff>32607</xdr:rowOff>
    </xdr:from>
    <xdr:to>
      <xdr:col>6</xdr:col>
      <xdr:colOff>992797</xdr:colOff>
      <xdr:row>73</xdr:row>
      <xdr:rowOff>51655</xdr:rowOff>
    </xdr:to>
    <xdr:sp macro="" textlink="#REF!">
      <xdr:nvSpPr>
        <xdr:cNvPr id="81" name="80 CuadroTexto"/>
        <xdr:cNvSpPr txBox="1"/>
      </xdr:nvSpPr>
      <xdr:spPr bwMode="auto">
        <a:xfrm>
          <a:off x="6787173" y="12772295"/>
          <a:ext cx="1158874" cy="177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3949F421-76BA-4008-9E29-F97790FDA7FD}" type="TxLink">
            <a:rPr lang="es-MX" sz="700">
              <a:latin typeface="Arial" pitchFamily="34" charset="0"/>
              <a:cs typeface="Arial" pitchFamily="34" charset="0"/>
            </a:rPr>
            <a:pPr algn="r"/>
            <a:t> </a:t>
          </a:fld>
          <a:endParaRPr lang="es-MX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87313</xdr:colOff>
      <xdr:row>62</xdr:row>
      <xdr:rowOff>65577</xdr:rowOff>
    </xdr:from>
    <xdr:to>
      <xdr:col>7</xdr:col>
      <xdr:colOff>87312</xdr:colOff>
      <xdr:row>63</xdr:row>
      <xdr:rowOff>56051</xdr:rowOff>
    </xdr:to>
    <xdr:sp macro="" textlink="$J$51">
      <xdr:nvSpPr>
        <xdr:cNvPr id="95" name="94 CuadroTexto"/>
        <xdr:cNvSpPr txBox="1"/>
      </xdr:nvSpPr>
      <xdr:spPr bwMode="auto">
        <a:xfrm>
          <a:off x="7040563" y="11217765"/>
          <a:ext cx="1158874" cy="149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04C53A5F-7BB0-45DC-8981-0B51C4F54FB1}" type="TxLink">
            <a:rPr lang="es-MX" sz="600" b="0" i="0" u="none" strike="noStrike">
              <a:solidFill>
                <a:srgbClr val="000000"/>
              </a:solidFill>
              <a:latin typeface="+mn-lt"/>
              <a:cs typeface="Arial" pitchFamily="34" charset="0"/>
            </a:rPr>
            <a:pPr algn="r"/>
            <a:t>1,340</a:t>
          </a:fld>
          <a:endParaRPr lang="es-MX" sz="6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6</xdr:col>
      <xdr:colOff>78154</xdr:colOff>
      <xdr:row>64</xdr:row>
      <xdr:rowOff>34924</xdr:rowOff>
    </xdr:from>
    <xdr:to>
      <xdr:col>7</xdr:col>
      <xdr:colOff>78153</xdr:colOff>
      <xdr:row>65</xdr:row>
      <xdr:rowOff>53976</xdr:rowOff>
    </xdr:to>
    <xdr:sp macro="" textlink="$J$52">
      <xdr:nvSpPr>
        <xdr:cNvPr id="104" name="103 CuadroTexto"/>
        <xdr:cNvSpPr txBox="1"/>
      </xdr:nvSpPr>
      <xdr:spPr bwMode="auto">
        <a:xfrm>
          <a:off x="7031404" y="11504612"/>
          <a:ext cx="1158874" cy="177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6145049A-C289-4B53-B98F-6DAA63C4277C}" type="TxLink">
            <a:rPr lang="es-MX" sz="600" b="0" i="0" u="none" strike="noStrike">
              <a:solidFill>
                <a:srgbClr val="000000"/>
              </a:solidFill>
              <a:latin typeface="+mn-lt"/>
              <a:cs typeface="Arial" pitchFamily="34" charset="0"/>
            </a:rPr>
            <a:pPr algn="r"/>
            <a:t>52,156,015</a:t>
          </a:fld>
          <a:endParaRPr lang="es-MX" sz="6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5</xdr:col>
      <xdr:colOff>847725</xdr:colOff>
      <xdr:row>148</xdr:row>
      <xdr:rowOff>85725</xdr:rowOff>
    </xdr:from>
    <xdr:to>
      <xdr:col>6</xdr:col>
      <xdr:colOff>1066800</xdr:colOff>
      <xdr:row>149</xdr:row>
      <xdr:rowOff>114300</xdr:rowOff>
    </xdr:to>
    <xdr:sp macro="" textlink="$J$131">
      <xdr:nvSpPr>
        <xdr:cNvPr id="58" name="57 CuadroTexto"/>
        <xdr:cNvSpPr txBox="1"/>
      </xdr:nvSpPr>
      <xdr:spPr bwMode="auto">
        <a:xfrm>
          <a:off x="6657975" y="26517600"/>
          <a:ext cx="13811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6EA1BBF3-0B9D-4CC2-9F32-44778FA75610}" type="TxLink">
            <a:rPr lang="es-MX" sz="7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r"/>
            <a:t> 3,914,559 </a:t>
          </a:fld>
          <a:endParaRPr lang="es-MX" sz="7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50677</xdr:colOff>
      <xdr:row>67</xdr:row>
      <xdr:rowOff>109172</xdr:rowOff>
    </xdr:from>
    <xdr:to>
      <xdr:col>7</xdr:col>
      <xdr:colOff>87311</xdr:colOff>
      <xdr:row>68</xdr:row>
      <xdr:rowOff>137748</xdr:rowOff>
    </xdr:to>
    <xdr:sp macro="" textlink="$J$54">
      <xdr:nvSpPr>
        <xdr:cNvPr id="74" name="73 CuadroTexto"/>
        <xdr:cNvSpPr txBox="1"/>
      </xdr:nvSpPr>
      <xdr:spPr bwMode="auto">
        <a:xfrm>
          <a:off x="7003927" y="12055110"/>
          <a:ext cx="1195509" cy="187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22EE4140-575F-40E6-BB53-59FD7391B970}" type="TxLink">
            <a:rPr lang="en-US" sz="6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 algn="r"/>
            <a:t>7,326</a:t>
          </a:fld>
          <a:endParaRPr lang="es-MX" sz="600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14306</xdr:colOff>
      <xdr:row>0</xdr:row>
      <xdr:rowOff>131884</xdr:rowOff>
    </xdr:from>
    <xdr:to>
      <xdr:col>7</xdr:col>
      <xdr:colOff>219808</xdr:colOff>
      <xdr:row>9</xdr:row>
      <xdr:rowOff>139211</xdr:rowOff>
    </xdr:to>
    <xdr:grpSp>
      <xdr:nvGrpSpPr>
        <xdr:cNvPr id="51" name="Grupo 50"/>
        <xdr:cNvGrpSpPr/>
      </xdr:nvGrpSpPr>
      <xdr:grpSpPr>
        <a:xfrm>
          <a:off x="14306" y="131884"/>
          <a:ext cx="8317627" cy="1967890"/>
          <a:chOff x="23812" y="55684"/>
          <a:chExt cx="13916020" cy="1963615"/>
        </a:xfrm>
      </xdr:grpSpPr>
      <xdr:grpSp>
        <xdr:nvGrpSpPr>
          <xdr:cNvPr id="52" name="14 Grupo"/>
          <xdr:cNvGrpSpPr/>
        </xdr:nvGrpSpPr>
        <xdr:grpSpPr>
          <a:xfrm>
            <a:off x="23812" y="318741"/>
            <a:ext cx="13916020" cy="1700558"/>
            <a:chOff x="23812" y="328739"/>
            <a:chExt cx="13944600" cy="1709611"/>
          </a:xfrm>
        </xdr:grpSpPr>
        <xdr:sp macro="" textlink="">
          <xdr:nvSpPr>
            <xdr:cNvPr id="55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56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57" name="8 CuadroTexto"/>
            <xdr:cNvSpPr txBox="1"/>
          </xdr:nvSpPr>
          <xdr:spPr>
            <a:xfrm>
              <a:off x="2657031" y="328739"/>
              <a:ext cx="7917657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53" name="Imagen 52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34155" y="55684"/>
            <a:ext cx="2542252" cy="60965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38</xdr:row>
      <xdr:rowOff>51289</xdr:rowOff>
    </xdr:from>
    <xdr:to>
      <xdr:col>7</xdr:col>
      <xdr:colOff>205502</xdr:colOff>
      <xdr:row>48</xdr:row>
      <xdr:rowOff>0</xdr:rowOff>
    </xdr:to>
    <xdr:grpSp>
      <xdr:nvGrpSpPr>
        <xdr:cNvPr id="60" name="Grupo 59"/>
        <xdr:cNvGrpSpPr/>
      </xdr:nvGrpSpPr>
      <xdr:grpSpPr>
        <a:xfrm>
          <a:off x="0" y="6869602"/>
          <a:ext cx="8317627" cy="2060086"/>
          <a:chOff x="23812" y="114300"/>
          <a:chExt cx="13916020" cy="1904999"/>
        </a:xfrm>
      </xdr:grpSpPr>
      <xdr:grpSp>
        <xdr:nvGrpSpPr>
          <xdr:cNvPr id="61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72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76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77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65" name="Imagen 64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58547" y="114300"/>
            <a:ext cx="2542252" cy="60965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43962</xdr:colOff>
      <xdr:row>77</xdr:row>
      <xdr:rowOff>116518</xdr:rowOff>
    </xdr:from>
    <xdr:to>
      <xdr:col>8</xdr:col>
      <xdr:colOff>7675</xdr:colOff>
      <xdr:row>86</xdr:row>
      <xdr:rowOff>87923</xdr:rowOff>
    </xdr:to>
    <xdr:grpSp>
      <xdr:nvGrpSpPr>
        <xdr:cNvPr id="79" name="Grupo 78"/>
        <xdr:cNvGrpSpPr/>
      </xdr:nvGrpSpPr>
      <xdr:grpSpPr>
        <a:xfrm>
          <a:off x="43962" y="13903956"/>
          <a:ext cx="8313963" cy="1931967"/>
          <a:chOff x="72596" y="91606"/>
          <a:chExt cx="13916020" cy="1927693"/>
        </a:xfrm>
      </xdr:grpSpPr>
      <xdr:grpSp>
        <xdr:nvGrpSpPr>
          <xdr:cNvPr id="83" name="14 Grupo"/>
          <xdr:cNvGrpSpPr/>
        </xdr:nvGrpSpPr>
        <xdr:grpSpPr>
          <a:xfrm>
            <a:off x="72596" y="91606"/>
            <a:ext cx="13916020" cy="1927693"/>
            <a:chOff x="72696" y="100395"/>
            <a:chExt cx="13944600" cy="1937955"/>
          </a:xfrm>
        </xdr:grpSpPr>
        <xdr:sp macro="" textlink="">
          <xdr:nvSpPr>
            <xdr:cNvPr id="101" name="Line 2"/>
            <xdr:cNvSpPr>
              <a:spLocks noChangeShapeType="1"/>
            </xdr:cNvSpPr>
          </xdr:nvSpPr>
          <xdr:spPr bwMode="auto">
            <a:xfrm>
              <a:off x="72696" y="102505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02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03" name="8 CuadroTexto"/>
            <xdr:cNvSpPr txBox="1"/>
          </xdr:nvSpPr>
          <xdr:spPr>
            <a:xfrm>
              <a:off x="3011436" y="100395"/>
              <a:ext cx="7917657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89" name="Imagen 88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58547" y="114300"/>
            <a:ext cx="2542252" cy="609653"/>
          </a:xfrm>
          <a:prstGeom prst="rect">
            <a:avLst/>
          </a:prstGeom>
        </xdr:spPr>
      </xdr:pic>
      <xdr:pic>
        <xdr:nvPicPr>
          <xdr:cNvPr id="100" name="Imagen 99" descr="D:\Escritorio\Mensajero SEDIF\DIF.jpg"/>
          <xdr:cNvPicPr/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26571" y="200025"/>
            <a:ext cx="2524125" cy="5905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0</xdr:colOff>
      <xdr:row>115</xdr:row>
      <xdr:rowOff>43962</xdr:rowOff>
    </xdr:from>
    <xdr:to>
      <xdr:col>7</xdr:col>
      <xdr:colOff>205502</xdr:colOff>
      <xdr:row>124</xdr:row>
      <xdr:rowOff>175845</xdr:rowOff>
    </xdr:to>
    <xdr:grpSp>
      <xdr:nvGrpSpPr>
        <xdr:cNvPr id="105" name="Grupo 104"/>
        <xdr:cNvGrpSpPr/>
      </xdr:nvGrpSpPr>
      <xdr:grpSpPr>
        <a:xfrm>
          <a:off x="0" y="20649712"/>
          <a:ext cx="8317627" cy="2036883"/>
          <a:chOff x="23812" y="114300"/>
          <a:chExt cx="13916020" cy="1904999"/>
        </a:xfrm>
      </xdr:grpSpPr>
      <xdr:grpSp>
        <xdr:nvGrpSpPr>
          <xdr:cNvPr id="106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09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10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11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07" name="Imagen 106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58547" y="114300"/>
            <a:ext cx="2542252" cy="609653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344017</xdr:colOff>
      <xdr:row>0</xdr:row>
      <xdr:rowOff>183173</xdr:rowOff>
    </xdr:from>
    <xdr:to>
      <xdr:col>7</xdr:col>
      <xdr:colOff>146373</xdr:colOff>
      <xdr:row>2</xdr:row>
      <xdr:rowOff>230798</xdr:rowOff>
    </xdr:to>
    <xdr:pic>
      <xdr:nvPicPr>
        <xdr:cNvPr id="59" name="Imagen 58" descr="D:\Imágenes\TLXdif2.pn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921" y="183173"/>
          <a:ext cx="2132317" cy="5312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380999</xdr:colOff>
      <xdr:row>38</xdr:row>
      <xdr:rowOff>117231</xdr:rowOff>
    </xdr:from>
    <xdr:to>
      <xdr:col>7</xdr:col>
      <xdr:colOff>183355</xdr:colOff>
      <xdr:row>41</xdr:row>
      <xdr:rowOff>73269</xdr:rowOff>
    </xdr:to>
    <xdr:pic>
      <xdr:nvPicPr>
        <xdr:cNvPr id="62" name="Imagen 61" descr="D:\Imágenes\TLXdif2.pn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5903" y="6982558"/>
          <a:ext cx="2132317" cy="593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424961</xdr:colOff>
      <xdr:row>115</xdr:row>
      <xdr:rowOff>95250</xdr:rowOff>
    </xdr:from>
    <xdr:to>
      <xdr:col>7</xdr:col>
      <xdr:colOff>227317</xdr:colOff>
      <xdr:row>117</xdr:row>
      <xdr:rowOff>128221</xdr:rowOff>
    </xdr:to>
    <xdr:pic>
      <xdr:nvPicPr>
        <xdr:cNvPr id="63" name="Imagen 62" descr="D:\Imágenes\TLXdif2.pn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865" y="20874404"/>
          <a:ext cx="2132317" cy="5312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34192</xdr:colOff>
      <xdr:row>69</xdr:row>
      <xdr:rowOff>76443</xdr:rowOff>
    </xdr:from>
    <xdr:to>
      <xdr:col>7</xdr:col>
      <xdr:colOff>70826</xdr:colOff>
      <xdr:row>70</xdr:row>
      <xdr:rowOff>105018</xdr:rowOff>
    </xdr:to>
    <xdr:sp macro="" textlink="$J$55">
      <xdr:nvSpPr>
        <xdr:cNvPr id="64" name="73 CuadroTexto"/>
        <xdr:cNvSpPr txBox="1"/>
      </xdr:nvSpPr>
      <xdr:spPr bwMode="auto">
        <a:xfrm>
          <a:off x="6987442" y="12339881"/>
          <a:ext cx="1195509" cy="187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fld id="{5F2E2CC3-4537-4D48-93B9-2CC9B83C2594}" type="TxLink">
            <a:rPr lang="en-US" sz="600" b="0" i="0" u="none" strike="noStrike">
              <a:solidFill>
                <a:srgbClr val="000000"/>
              </a:solidFill>
              <a:latin typeface="+mn-lt"/>
              <a:cs typeface="Arial" pitchFamily="34" charset="0"/>
            </a:rPr>
            <a:pPr algn="r"/>
            <a:t>1,993,807</a:t>
          </a:fld>
          <a:endParaRPr lang="es-MX" sz="600">
            <a:latin typeface="+mn-lt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178594</xdr:rowOff>
    </xdr:from>
    <xdr:to>
      <xdr:col>6</xdr:col>
      <xdr:colOff>273843</xdr:colOff>
      <xdr:row>10</xdr:row>
      <xdr:rowOff>202403</xdr:rowOff>
    </xdr:to>
    <xdr:grpSp>
      <xdr:nvGrpSpPr>
        <xdr:cNvPr id="8" name="Grupo 7"/>
        <xdr:cNvGrpSpPr/>
      </xdr:nvGrpSpPr>
      <xdr:grpSpPr>
        <a:xfrm>
          <a:off x="0" y="178594"/>
          <a:ext cx="8501062" cy="2321715"/>
          <a:chOff x="23812" y="44936"/>
          <a:chExt cx="13916020" cy="1974363"/>
        </a:xfrm>
      </xdr:grpSpPr>
      <xdr:grpSp>
        <xdr:nvGrpSpPr>
          <xdr:cNvPr id="10" name="14 Grupo"/>
          <xdr:cNvGrpSpPr/>
        </xdr:nvGrpSpPr>
        <xdr:grpSpPr>
          <a:xfrm>
            <a:off x="23812" y="157548"/>
            <a:ext cx="13916020" cy="1861751"/>
            <a:chOff x="23812" y="166688"/>
            <a:chExt cx="13944600" cy="1871662"/>
          </a:xfrm>
        </xdr:grpSpPr>
        <xdr:sp macro="" textlink="">
          <xdr:nvSpPr>
            <xdr:cNvPr id="13" name="Line 2"/>
            <xdr:cNvSpPr>
              <a:spLocks noChangeShapeType="1"/>
            </xdr:cNvSpPr>
          </xdr:nvSpPr>
          <xdr:spPr bwMode="auto">
            <a:xfrm>
              <a:off x="23812" y="988220"/>
              <a:ext cx="13944600" cy="0"/>
            </a:xfrm>
            <a:prstGeom prst="line">
              <a:avLst/>
            </a:prstGeom>
            <a:noFill/>
            <a:ln w="57150" cmpd="thickThin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4" name="Line 3"/>
            <xdr:cNvSpPr>
              <a:spLocks noChangeShapeType="1"/>
            </xdr:cNvSpPr>
          </xdr:nvSpPr>
          <xdr:spPr bwMode="auto">
            <a:xfrm>
              <a:off x="247650" y="2038350"/>
              <a:ext cx="13475494" cy="0"/>
            </a:xfrm>
            <a:prstGeom prst="line">
              <a:avLst/>
            </a:prstGeom>
            <a:noFill/>
            <a:ln w="19050">
              <a:solidFill>
                <a:schemeClr val="accent2">
                  <a:lumMod val="50000"/>
                </a:schemeClr>
              </a:solidFill>
              <a:round/>
              <a:headEnd/>
              <a:tailEnd/>
            </a:ln>
          </xdr:spPr>
        </xdr:sp>
        <xdr:sp macro="" textlink="">
          <xdr:nvSpPr>
            <xdr:cNvPr id="16" name="8 CuadroTexto"/>
            <xdr:cNvSpPr txBox="1"/>
          </xdr:nvSpPr>
          <xdr:spPr>
            <a:xfrm>
              <a:off x="3035878" y="166688"/>
              <a:ext cx="7917656" cy="6072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es-ES" sz="1800" b="1">
                  <a:latin typeface="+mn-lt"/>
                </a:rPr>
                <a:t>GOBIERNO DEL</a:t>
              </a:r>
              <a:r>
                <a:rPr lang="es-ES" sz="1800" b="1" baseline="0">
                  <a:latin typeface="+mn-lt"/>
                </a:rPr>
                <a:t> ESTADO DE TLAXCALA</a:t>
              </a:r>
              <a:endParaRPr lang="es-ES" sz="1800" b="1">
                <a:latin typeface="+mn-lt"/>
              </a:endParaRPr>
            </a:p>
          </xdr:txBody>
        </xdr:sp>
      </xdr:grp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29760" y="44936"/>
            <a:ext cx="2717585" cy="609652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119062</xdr:colOff>
      <xdr:row>1</xdr:row>
      <xdr:rowOff>95250</xdr:rowOff>
    </xdr:from>
    <xdr:to>
      <xdr:col>6</xdr:col>
      <xdr:colOff>42861</xdr:colOff>
      <xdr:row>3</xdr:row>
      <xdr:rowOff>11906</xdr:rowOff>
    </xdr:to>
    <xdr:pic>
      <xdr:nvPicPr>
        <xdr:cNvPr id="9" name="Imagen 8" descr="D:\Imágenes\TLXdif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1781" y="285750"/>
          <a:ext cx="1638299" cy="559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EDITH%20MENDEZ/EJERCICIO%202009/ANALISIS/6TO.%20BIMESTRE/EDOS%20FIN%202009%2009%20-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UENTAS%20PUBLICAS/CUENTA%20PUBLICA%20EJERCICIO%202019/CUARTO%20TRIMESTRE%202019/SEDIF-CUARTOTRIMESTRE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A DE COMP (2)"/>
      <sheetName val="EDO DE SIT FIN"/>
      <sheetName val="EDO DE ING Y EGR ACUM"/>
      <sheetName val="EDO DE ORG Y APL ACUM"/>
      <sheetName val="BZA DE COMP"/>
    </sheetNames>
    <sheetDataSet>
      <sheetData sheetId="0"/>
      <sheetData sheetId="1"/>
      <sheetData sheetId="2"/>
      <sheetData sheetId="3"/>
      <sheetData sheetId="4">
        <row r="25">
          <cell r="H25">
            <v>45362283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 ING Y EGR ACUMULADO"/>
      <sheetName val="EDO ORG Y APL ACUMULADO"/>
      <sheetName val="EDO SITUACION FINANCIERA"/>
    </sheetNames>
    <sheetDataSet>
      <sheetData sheetId="0"/>
      <sheetData sheetId="1"/>
      <sheetData sheetId="2">
        <row r="17">
          <cell r="I17">
            <v>1339776</v>
          </cell>
        </row>
        <row r="21">
          <cell r="J21">
            <v>66487102</v>
          </cell>
        </row>
        <row r="24">
          <cell r="I24">
            <v>3914559</v>
          </cell>
        </row>
        <row r="36">
          <cell r="E36">
            <v>67826878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 w="9525" cmpd="sng">
          <a:noFill/>
        </a:ln>
      </a:spPr>
      <a:bodyPr wrap="square" rtlCol="0" anchor="t"/>
      <a:lstStyle>
        <a:defPPr algn="r">
          <a:defRPr sz="600" b="0" i="0" u="none" strike="noStrike">
            <a:solidFill>
              <a:srgbClr val="000000"/>
            </a:solidFill>
            <a:latin typeface="Calibri(Cuerpo)"/>
            <a:cs typeface="Arial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24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4" zoomScale="60" zoomScaleNormal="70" workbookViewId="0">
      <selection activeCell="F20" sqref="F20"/>
    </sheetView>
  </sheetViews>
  <sheetFormatPr baseColWidth="10" defaultRowHeight="15.75" customHeight="1" x14ac:dyDescent="0.2"/>
  <cols>
    <col min="1" max="1" width="7.5703125" style="20" customWidth="1"/>
    <col min="2" max="2" width="4.7109375" style="20" customWidth="1"/>
    <col min="3" max="3" width="59" style="20" customWidth="1"/>
    <col min="4" max="7" width="28.5703125" style="20" customWidth="1"/>
    <col min="8" max="8" width="7.5703125" style="20" customWidth="1"/>
    <col min="9" max="9" width="16.7109375" style="20" bestFit="1" customWidth="1"/>
    <col min="10" max="10" width="13.5703125" style="20" customWidth="1"/>
    <col min="11" max="11" width="16.140625" style="20" bestFit="1" customWidth="1"/>
    <col min="12" max="12" width="12.85546875" style="20" hidden="1" customWidth="1"/>
    <col min="13" max="13" width="0" style="20" hidden="1" customWidth="1"/>
    <col min="14" max="14" width="14.140625" style="20" bestFit="1" customWidth="1"/>
    <col min="15" max="16" width="14.28515625" style="20" bestFit="1" customWidth="1"/>
    <col min="17" max="17" width="12" style="20" bestFit="1" customWidth="1"/>
    <col min="18" max="18" width="15.28515625" style="20" customWidth="1"/>
    <col min="19" max="19" width="14.140625" style="20" customWidth="1"/>
    <col min="20" max="20" width="14.28515625" style="20" bestFit="1" customWidth="1"/>
    <col min="21" max="21" width="14.5703125" style="20" bestFit="1" customWidth="1"/>
    <col min="22" max="16384" width="11.42578125" style="20"/>
  </cols>
  <sheetData>
    <row r="1" spans="1:9" ht="9" customHeight="1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29.25" customHeight="1" x14ac:dyDescent="0.2">
      <c r="A2" s="311"/>
      <c r="B2" s="311"/>
      <c r="C2" s="311"/>
      <c r="D2" s="311"/>
      <c r="E2" s="311"/>
      <c r="F2" s="311"/>
      <c r="G2" s="311"/>
      <c r="H2" s="311"/>
      <c r="I2" s="25"/>
    </row>
    <row r="3" spans="1:9" ht="29.25" customHeight="1" x14ac:dyDescent="0.2">
      <c r="A3" s="312" t="s">
        <v>185</v>
      </c>
      <c r="B3" s="312"/>
      <c r="C3" s="312"/>
      <c r="D3" s="312"/>
      <c r="E3" s="312"/>
      <c r="F3" s="312"/>
      <c r="G3" s="312"/>
      <c r="H3" s="312"/>
      <c r="I3" s="25"/>
    </row>
    <row r="4" spans="1:9" ht="9" customHeight="1" x14ac:dyDescent="0.25">
      <c r="A4" s="313"/>
      <c r="B4" s="313"/>
      <c r="C4" s="313"/>
      <c r="D4" s="313"/>
      <c r="E4" s="313"/>
      <c r="F4" s="313"/>
      <c r="G4" s="313"/>
      <c r="H4" s="60"/>
      <c r="I4" s="25"/>
    </row>
    <row r="5" spans="1:9" ht="15.75" customHeight="1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9" ht="15.75" customHeight="1" x14ac:dyDescent="0.25">
      <c r="A6" s="57"/>
      <c r="B6" s="33" t="s">
        <v>22</v>
      </c>
      <c r="C6" s="33"/>
      <c r="D6" s="33"/>
      <c r="E6" s="61"/>
      <c r="F6" s="61"/>
      <c r="G6" s="61"/>
      <c r="H6" s="57"/>
      <c r="I6" s="25"/>
    </row>
    <row r="7" spans="1:9" ht="15.75" customHeight="1" x14ac:dyDescent="0.25">
      <c r="A7" s="57"/>
      <c r="B7" s="33" t="str">
        <f>D91</f>
        <v>DEL 01 DE OCTUBRE AL 31 DE DICIEMBRE  DE 2019</v>
      </c>
      <c r="C7" s="33"/>
      <c r="D7" s="33"/>
      <c r="E7" s="61"/>
      <c r="F7" s="61"/>
      <c r="G7" s="61"/>
      <c r="H7" s="57"/>
      <c r="I7" s="25"/>
    </row>
    <row r="8" spans="1:9" ht="15.75" customHeight="1" x14ac:dyDescent="0.25">
      <c r="A8" s="57"/>
      <c r="B8" s="33" t="s">
        <v>5</v>
      </c>
      <c r="C8" s="33"/>
      <c r="D8" s="33"/>
      <c r="E8" s="61"/>
      <c r="F8" s="61"/>
      <c r="G8" s="61"/>
      <c r="H8" s="57"/>
      <c r="I8" s="25"/>
    </row>
    <row r="9" spans="1:9" ht="15.75" customHeight="1" x14ac:dyDescent="0.25">
      <c r="A9" s="57"/>
      <c r="B9" s="33"/>
      <c r="C9" s="33"/>
      <c r="D9" s="33"/>
      <c r="E9" s="61"/>
      <c r="F9" s="61"/>
      <c r="G9" s="61"/>
      <c r="H9" s="57"/>
      <c r="I9" s="25"/>
    </row>
    <row r="10" spans="1:9" s="39" customFormat="1" ht="7.5" customHeight="1" x14ac:dyDescent="0.2">
      <c r="A10" s="43"/>
      <c r="B10" s="65"/>
      <c r="C10" s="65"/>
      <c r="D10" s="65"/>
      <c r="E10" s="65"/>
      <c r="F10" s="65"/>
      <c r="G10" s="65"/>
      <c r="H10" s="43"/>
    </row>
    <row r="11" spans="1:9" s="39" customFormat="1" ht="19.5" customHeight="1" x14ac:dyDescent="0.2">
      <c r="B11" s="17"/>
      <c r="C11" s="17"/>
      <c r="D11" s="314" t="s">
        <v>31</v>
      </c>
      <c r="E11" s="315" t="s">
        <v>32</v>
      </c>
      <c r="F11" s="315"/>
      <c r="G11" s="314" t="s">
        <v>33</v>
      </c>
      <c r="H11" s="38"/>
    </row>
    <row r="12" spans="1:9" s="39" customFormat="1" ht="19.5" customHeight="1" x14ac:dyDescent="0.25">
      <c r="B12" s="66"/>
      <c r="C12" s="66"/>
      <c r="D12" s="314"/>
      <c r="E12" s="227" t="s">
        <v>34</v>
      </c>
      <c r="F12" s="227" t="s">
        <v>35</v>
      </c>
      <c r="G12" s="314" t="s">
        <v>36</v>
      </c>
      <c r="H12" s="38"/>
    </row>
    <row r="13" spans="1:9" s="40" customFormat="1" ht="19.5" customHeight="1" x14ac:dyDescent="0.2">
      <c r="A13" s="44"/>
      <c r="B13" s="49"/>
      <c r="C13" s="49"/>
      <c r="D13" s="59"/>
      <c r="E13" s="28"/>
      <c r="F13" s="59"/>
      <c r="G13" s="64"/>
      <c r="H13" s="43"/>
      <c r="I13" s="39"/>
    </row>
    <row r="14" spans="1:9" s="39" customFormat="1" ht="19.5" customHeight="1" x14ac:dyDescent="0.25">
      <c r="B14" s="229" t="s">
        <v>27</v>
      </c>
      <c r="C14" s="228"/>
      <c r="D14" s="19"/>
      <c r="E14" s="17"/>
      <c r="F14" s="19"/>
      <c r="G14" s="67"/>
      <c r="H14" s="38"/>
    </row>
    <row r="15" spans="1:9" s="40" customFormat="1" ht="9" customHeight="1" x14ac:dyDescent="0.25">
      <c r="A15" s="44"/>
      <c r="B15" s="68"/>
      <c r="C15" s="68"/>
      <c r="D15" s="69"/>
      <c r="E15" s="69"/>
      <c r="F15" s="69"/>
      <c r="G15" s="69"/>
      <c r="H15" s="43"/>
      <c r="I15" s="39"/>
    </row>
    <row r="16" spans="1:9" s="40" customFormat="1" ht="19.5" customHeight="1" x14ac:dyDescent="0.25">
      <c r="A16" s="44"/>
      <c r="B16" s="68"/>
      <c r="C16" s="68" t="s">
        <v>147</v>
      </c>
      <c r="D16" s="70">
        <v>71736</v>
      </c>
      <c r="E16" s="70">
        <v>0</v>
      </c>
      <c r="F16" s="70">
        <v>71736</v>
      </c>
      <c r="G16" s="71">
        <f>D16+E16-F16</f>
        <v>0</v>
      </c>
      <c r="H16" s="45"/>
      <c r="I16" s="42"/>
    </row>
    <row r="17" spans="1:16" s="40" customFormat="1" ht="19.5" customHeight="1" x14ac:dyDescent="0.25">
      <c r="A17" s="44"/>
      <c r="B17" s="68"/>
      <c r="C17" s="68" t="s">
        <v>28</v>
      </c>
      <c r="D17" s="70">
        <v>27509771</v>
      </c>
      <c r="E17" s="135">
        <v>80127383</v>
      </c>
      <c r="F17" s="135">
        <v>104197490</v>
      </c>
      <c r="G17" s="71">
        <f>D17+E17-F17</f>
        <v>3439664</v>
      </c>
      <c r="H17" s="212"/>
      <c r="I17" s="178"/>
      <c r="J17" s="178"/>
      <c r="K17" s="178"/>
      <c r="L17" s="178"/>
    </row>
    <row r="18" spans="1:16" s="40" customFormat="1" ht="19.5" customHeight="1" x14ac:dyDescent="0.25">
      <c r="A18" s="44"/>
      <c r="B18" s="68"/>
      <c r="C18" s="68" t="s">
        <v>78</v>
      </c>
      <c r="D18" s="70">
        <v>0</v>
      </c>
      <c r="E18" s="70">
        <v>0</v>
      </c>
      <c r="F18" s="70">
        <v>0</v>
      </c>
      <c r="G18" s="71">
        <f>D18+E18-F18</f>
        <v>0</v>
      </c>
      <c r="H18" s="45"/>
      <c r="I18" s="178"/>
      <c r="J18" s="178"/>
      <c r="K18" s="178"/>
      <c r="L18" s="178"/>
    </row>
    <row r="19" spans="1:16" s="40" customFormat="1" ht="19.5" customHeight="1" x14ac:dyDescent="0.25">
      <c r="A19" s="44"/>
      <c r="B19" s="68"/>
      <c r="C19" s="68" t="s">
        <v>23</v>
      </c>
      <c r="D19" s="70">
        <v>73477</v>
      </c>
      <c r="E19" s="135">
        <v>65946005</v>
      </c>
      <c r="F19" s="70">
        <v>66018142</v>
      </c>
      <c r="G19" s="71">
        <f>D19+E19-F19</f>
        <v>1340</v>
      </c>
      <c r="H19" s="152"/>
      <c r="I19" s="178"/>
      <c r="J19" s="185"/>
      <c r="K19" s="185"/>
      <c r="L19" s="185"/>
      <c r="M19" s="185"/>
    </row>
    <row r="20" spans="1:16" s="39" customFormat="1" ht="19.5" customHeight="1" x14ac:dyDescent="0.25">
      <c r="A20" s="44"/>
      <c r="B20" s="62"/>
      <c r="C20" s="68" t="s">
        <v>130</v>
      </c>
      <c r="D20" s="70">
        <v>0</v>
      </c>
      <c r="E20" s="70">
        <v>0</v>
      </c>
      <c r="F20" s="70">
        <v>0</v>
      </c>
      <c r="G20" s="71">
        <f>D20+E20-F20</f>
        <v>0</v>
      </c>
      <c r="H20" s="45"/>
      <c r="I20" s="185"/>
      <c r="J20" s="185"/>
      <c r="K20" s="185"/>
      <c r="L20" s="185"/>
      <c r="M20" s="185"/>
    </row>
    <row r="21" spans="1:16" s="40" customFormat="1" ht="19.5" customHeight="1" x14ac:dyDescent="0.25">
      <c r="A21" s="44"/>
      <c r="B21" s="72"/>
      <c r="C21" s="72"/>
      <c r="D21" s="73"/>
      <c r="E21" s="69"/>
      <c r="F21" s="71"/>
      <c r="G21" s="71"/>
      <c r="H21" s="43"/>
      <c r="I21" s="178"/>
      <c r="J21" s="185"/>
      <c r="K21" s="185"/>
      <c r="L21" s="185"/>
      <c r="M21" s="185"/>
    </row>
    <row r="22" spans="1:16" s="40" customFormat="1" ht="19.5" customHeight="1" x14ac:dyDescent="0.25">
      <c r="A22" s="44"/>
      <c r="B22" s="74" t="s">
        <v>37</v>
      </c>
      <c r="C22" s="74"/>
      <c r="D22" s="116">
        <f>SUM(D16:D21)</f>
        <v>27654984</v>
      </c>
      <c r="E22" s="116">
        <f>SUM(E16:E21)</f>
        <v>146073388</v>
      </c>
      <c r="F22" s="116">
        <f>SUM(F16:F21)</f>
        <v>170287368</v>
      </c>
      <c r="G22" s="182">
        <f>SUM(G16:G21)</f>
        <v>3441004</v>
      </c>
      <c r="H22" s="47"/>
      <c r="I22" s="178"/>
      <c r="J22" s="185"/>
      <c r="K22" s="185"/>
      <c r="L22" s="185"/>
      <c r="M22" s="185"/>
    </row>
    <row r="23" spans="1:16" s="40" customFormat="1" ht="19.5" customHeight="1" x14ac:dyDescent="0.25">
      <c r="A23" s="44"/>
      <c r="B23" s="74"/>
      <c r="C23" s="74"/>
      <c r="D23" s="76"/>
      <c r="E23" s="69"/>
      <c r="F23" s="69"/>
      <c r="G23" s="71"/>
      <c r="H23" s="43"/>
      <c r="I23" s="178"/>
      <c r="J23" s="185"/>
      <c r="K23" s="185"/>
      <c r="L23" s="185"/>
      <c r="M23" s="185"/>
      <c r="N23" s="185"/>
      <c r="O23" s="185"/>
    </row>
    <row r="24" spans="1:16" s="39" customFormat="1" ht="19.5" customHeight="1" x14ac:dyDescent="0.25">
      <c r="A24" s="44"/>
      <c r="B24" s="62"/>
      <c r="C24" s="68" t="s">
        <v>25</v>
      </c>
      <c r="D24" s="70">
        <v>49664100</v>
      </c>
      <c r="E24" s="70">
        <v>2491915</v>
      </c>
      <c r="F24" s="70">
        <v>0</v>
      </c>
      <c r="G24" s="71">
        <f>D24+E24-F24</f>
        <v>52156015</v>
      </c>
      <c r="H24" s="43"/>
      <c r="I24" s="185"/>
      <c r="J24" s="185"/>
      <c r="K24" s="185"/>
      <c r="L24" s="185"/>
      <c r="M24" s="188"/>
    </row>
    <row r="25" spans="1:16" s="39" customFormat="1" ht="19.5" customHeight="1" x14ac:dyDescent="0.25">
      <c r="A25" s="44"/>
      <c r="B25" s="62"/>
      <c r="C25" s="68" t="s">
        <v>29</v>
      </c>
      <c r="D25" s="70">
        <v>10228726</v>
      </c>
      <c r="E25" s="70">
        <v>0</v>
      </c>
      <c r="F25" s="70">
        <v>0</v>
      </c>
      <c r="G25" s="71">
        <f>D25+E25-F25</f>
        <v>10228726</v>
      </c>
      <c r="H25" s="43"/>
      <c r="I25" s="185"/>
      <c r="J25" s="185"/>
      <c r="K25" s="185"/>
      <c r="L25" s="178"/>
    </row>
    <row r="26" spans="1:16" s="39" customFormat="1" ht="19.5" customHeight="1" x14ac:dyDescent="0.25">
      <c r="A26" s="44"/>
      <c r="B26" s="62"/>
      <c r="C26" s="68" t="s">
        <v>56</v>
      </c>
      <c r="D26" s="70">
        <v>1993807</v>
      </c>
      <c r="E26" s="70">
        <v>0</v>
      </c>
      <c r="F26" s="70">
        <v>0</v>
      </c>
      <c r="G26" s="71">
        <f>D26+E26-F26</f>
        <v>1993807</v>
      </c>
      <c r="H26" s="43"/>
      <c r="I26" s="185">
        <v>10</v>
      </c>
      <c r="J26" s="185"/>
      <c r="K26" s="185"/>
      <c r="L26" s="185"/>
      <c r="M26" s="185"/>
    </row>
    <row r="27" spans="1:16" s="39" customFormat="1" ht="19.5" customHeight="1" x14ac:dyDescent="0.25">
      <c r="A27" s="44"/>
      <c r="B27" s="62"/>
      <c r="C27" s="68" t="s">
        <v>223</v>
      </c>
      <c r="D27" s="70">
        <v>0</v>
      </c>
      <c r="E27" s="70">
        <v>0</v>
      </c>
      <c r="F27" s="70">
        <v>0</v>
      </c>
      <c r="G27" s="71">
        <f>D27+E27-F27</f>
        <v>0</v>
      </c>
      <c r="H27" s="43"/>
      <c r="I27" s="286">
        <v>1</v>
      </c>
      <c r="J27" s="185"/>
      <c r="K27" s="185"/>
      <c r="L27" s="185"/>
      <c r="M27" s="185"/>
    </row>
    <row r="28" spans="1:16" s="40" customFormat="1" ht="19.5" customHeight="1" x14ac:dyDescent="0.25">
      <c r="A28" s="44"/>
      <c r="B28" s="62"/>
      <c r="C28" s="62"/>
      <c r="D28" s="77"/>
      <c r="E28" s="69"/>
      <c r="F28" s="69"/>
      <c r="G28" s="71"/>
      <c r="H28" s="43"/>
      <c r="I28" s="185"/>
      <c r="J28" s="185"/>
      <c r="K28" s="251"/>
      <c r="L28" s="185"/>
      <c r="M28" s="185"/>
    </row>
    <row r="29" spans="1:16" s="40" customFormat="1" ht="19.5" customHeight="1" x14ac:dyDescent="0.25">
      <c r="A29" s="44"/>
      <c r="B29" s="78" t="s">
        <v>38</v>
      </c>
      <c r="C29" s="78"/>
      <c r="D29" s="116">
        <f>SUM(D24:D27)</f>
        <v>61886633</v>
      </c>
      <c r="E29" s="116">
        <f>SUM(E24:E27)</f>
        <v>2491915</v>
      </c>
      <c r="F29" s="116">
        <f>SUM(F24:F27)</f>
        <v>0</v>
      </c>
      <c r="G29" s="182">
        <f>SUM(G24:G26)</f>
        <v>64378548</v>
      </c>
      <c r="H29" s="45"/>
      <c r="I29" s="185"/>
      <c r="J29" s="185"/>
      <c r="K29" s="185"/>
      <c r="L29" s="185"/>
      <c r="M29" s="185"/>
    </row>
    <row r="30" spans="1:16" s="40" customFormat="1" ht="19.5" customHeight="1" x14ac:dyDescent="0.25">
      <c r="A30" s="44"/>
      <c r="B30" s="78"/>
      <c r="C30" s="78"/>
      <c r="D30" s="75"/>
      <c r="E30" s="75"/>
      <c r="F30" s="75"/>
      <c r="G30" s="183"/>
      <c r="H30" s="43"/>
      <c r="I30" s="185"/>
      <c r="J30" s="185"/>
      <c r="K30" s="185"/>
      <c r="L30" s="185"/>
      <c r="M30" s="185"/>
      <c r="N30" s="41"/>
    </row>
    <row r="31" spans="1:16" s="39" customFormat="1" ht="19.5" customHeight="1" x14ac:dyDescent="0.25">
      <c r="A31" s="44"/>
      <c r="B31" s="62"/>
      <c r="C31" s="68" t="s">
        <v>124</v>
      </c>
      <c r="D31" s="70">
        <v>7326</v>
      </c>
      <c r="E31" s="70">
        <v>0</v>
      </c>
      <c r="F31" s="70">
        <v>0</v>
      </c>
      <c r="G31" s="71">
        <f>D31+E31-F31</f>
        <v>7326</v>
      </c>
      <c r="H31" s="45"/>
      <c r="I31" s="185"/>
      <c r="J31" s="185"/>
      <c r="K31" s="185"/>
      <c r="L31" s="185"/>
      <c r="M31" s="185"/>
    </row>
    <row r="32" spans="1:16" s="40" customFormat="1" ht="19.5" customHeight="1" x14ac:dyDescent="0.25">
      <c r="A32" s="44"/>
      <c r="B32" s="62"/>
      <c r="C32" s="62"/>
      <c r="D32" s="77"/>
      <c r="E32" s="69"/>
      <c r="F32" s="69"/>
      <c r="G32" s="69"/>
      <c r="H32" s="43"/>
      <c r="I32" s="185"/>
      <c r="J32" s="178"/>
      <c r="K32" s="185"/>
      <c r="L32" s="185"/>
      <c r="M32" s="185"/>
      <c r="O32" s="178"/>
      <c r="P32" s="178"/>
    </row>
    <row r="33" spans="1:17" s="40" customFormat="1" ht="19.5" customHeight="1" x14ac:dyDescent="0.25">
      <c r="A33" s="44"/>
      <c r="B33" s="78" t="s">
        <v>39</v>
      </c>
      <c r="C33" s="78"/>
      <c r="D33" s="116">
        <f>SUM(D31:D32)</f>
        <v>7326</v>
      </c>
      <c r="E33" s="116">
        <f>SUM(E31:E32)</f>
        <v>0</v>
      </c>
      <c r="F33" s="116">
        <f>SUM(F31:F32)</f>
        <v>0</v>
      </c>
      <c r="G33" s="116">
        <f>SUM(G31:G32)</f>
        <v>7326</v>
      </c>
      <c r="H33" s="43"/>
      <c r="I33" s="178"/>
      <c r="J33" s="178"/>
      <c r="K33" s="185"/>
      <c r="L33" s="185"/>
      <c r="O33" s="178"/>
      <c r="P33" s="178"/>
    </row>
    <row r="34" spans="1:17" s="39" customFormat="1" ht="19.5" customHeight="1" x14ac:dyDescent="0.25">
      <c r="A34" s="44"/>
      <c r="B34" s="78"/>
      <c r="C34" s="78"/>
      <c r="D34" s="77"/>
      <c r="E34" s="69"/>
      <c r="F34" s="69"/>
      <c r="G34" s="69"/>
      <c r="H34" s="43"/>
      <c r="I34" s="178"/>
      <c r="J34" s="178"/>
      <c r="K34" s="185"/>
      <c r="L34" s="185"/>
      <c r="O34" s="178"/>
      <c r="P34" s="178"/>
    </row>
    <row r="35" spans="1:17" s="39" customFormat="1" ht="6" customHeight="1" x14ac:dyDescent="0.25">
      <c r="A35" s="44"/>
      <c r="B35" s="68"/>
      <c r="C35" s="68"/>
      <c r="D35" s="77"/>
      <c r="E35" s="69"/>
      <c r="F35" s="69"/>
      <c r="G35" s="69"/>
      <c r="H35" s="43"/>
      <c r="I35" s="178"/>
      <c r="J35" s="178"/>
      <c r="K35" s="185"/>
      <c r="L35" s="185"/>
      <c r="O35" s="178"/>
      <c r="P35" s="178"/>
    </row>
    <row r="36" spans="1:17" s="40" customFormat="1" ht="19.5" customHeight="1" x14ac:dyDescent="0.25">
      <c r="A36" s="44"/>
      <c r="B36" s="229" t="s">
        <v>30</v>
      </c>
      <c r="C36" s="227"/>
      <c r="D36" s="230">
        <f>+D22+D29+D33</f>
        <v>89548943</v>
      </c>
      <c r="E36" s="230">
        <f>+E22+E29+E33</f>
        <v>148565303</v>
      </c>
      <c r="F36" s="230">
        <f>+F22+F29+F33</f>
        <v>170287368</v>
      </c>
      <c r="G36" s="230">
        <f>+G22+G29+G33</f>
        <v>67826878</v>
      </c>
      <c r="H36" s="43"/>
      <c r="I36" s="178"/>
      <c r="J36" s="178"/>
      <c r="K36" s="185"/>
      <c r="L36" s="185"/>
      <c r="O36" s="178"/>
      <c r="P36" s="178"/>
    </row>
    <row r="37" spans="1:17" s="40" customFormat="1" ht="19.5" customHeight="1" x14ac:dyDescent="0.2">
      <c r="A37" s="44"/>
      <c r="B37" s="63"/>
      <c r="C37" s="63"/>
      <c r="D37" s="277"/>
      <c r="E37" s="278"/>
      <c r="F37" s="79"/>
      <c r="G37" s="279"/>
      <c r="H37" s="43"/>
      <c r="I37" s="178"/>
      <c r="J37" s="178"/>
      <c r="K37" s="185"/>
      <c r="L37" s="185"/>
      <c r="O37" s="178"/>
      <c r="P37" s="178"/>
    </row>
    <row r="38" spans="1:17" s="39" customFormat="1" ht="19.5" customHeight="1" x14ac:dyDescent="0.2">
      <c r="B38" s="310" t="s">
        <v>40</v>
      </c>
      <c r="C38" s="310"/>
      <c r="D38" s="80"/>
      <c r="E38" s="19"/>
      <c r="F38" s="19"/>
      <c r="G38" s="19"/>
      <c r="H38" s="38"/>
      <c r="I38" s="178"/>
      <c r="J38" s="178"/>
      <c r="K38" s="178">
        <f>+G36-J51</f>
        <v>3914559</v>
      </c>
      <c r="L38" s="178"/>
      <c r="O38" s="178"/>
      <c r="P38" s="178"/>
    </row>
    <row r="39" spans="1:17" s="39" customFormat="1" ht="19.5" customHeight="1" x14ac:dyDescent="0.25">
      <c r="A39" s="44"/>
      <c r="B39" s="68"/>
      <c r="C39" s="68"/>
      <c r="D39" s="76"/>
      <c r="E39" s="71"/>
      <c r="F39" s="71"/>
      <c r="G39" s="71"/>
      <c r="H39" s="136"/>
      <c r="I39" s="178"/>
      <c r="J39" s="178"/>
      <c r="K39" s="178"/>
      <c r="L39" s="178"/>
      <c r="O39" s="178"/>
      <c r="P39" s="178"/>
    </row>
    <row r="40" spans="1:17" s="39" customFormat="1" ht="19.5" customHeight="1" x14ac:dyDescent="0.25">
      <c r="A40" s="44"/>
      <c r="B40" s="68"/>
      <c r="C40" s="68" t="s">
        <v>113</v>
      </c>
      <c r="D40" s="70">
        <v>652513</v>
      </c>
      <c r="E40" s="71">
        <v>93182624</v>
      </c>
      <c r="F40" s="71">
        <v>93869887</v>
      </c>
      <c r="G40" s="71">
        <f>D40-E40+F40</f>
        <v>1339776</v>
      </c>
      <c r="H40" s="216"/>
      <c r="I40" s="178"/>
      <c r="J40" s="178"/>
      <c r="K40" s="178"/>
      <c r="L40" s="178"/>
      <c r="N40" s="42"/>
      <c r="O40" s="178"/>
      <c r="P40" s="178"/>
    </row>
    <row r="41" spans="1:17" s="39" customFormat="1" ht="19.5" customHeight="1" x14ac:dyDescent="0.25">
      <c r="A41" s="44"/>
      <c r="B41" s="68"/>
      <c r="C41" s="68" t="s">
        <v>114</v>
      </c>
      <c r="D41" s="135">
        <v>0</v>
      </c>
      <c r="E41" s="135">
        <v>0</v>
      </c>
      <c r="F41" s="135">
        <v>0</v>
      </c>
      <c r="G41" s="71">
        <f>D41-E41+F41</f>
        <v>0</v>
      </c>
      <c r="H41" s="136"/>
      <c r="I41" s="178"/>
      <c r="J41" s="178"/>
      <c r="K41" s="178"/>
      <c r="L41" s="178"/>
      <c r="M41" s="46"/>
      <c r="N41" s="46"/>
      <c r="O41" s="178"/>
      <c r="P41" s="178"/>
      <c r="Q41" s="46"/>
    </row>
    <row r="42" spans="1:17" s="46" customFormat="1" ht="19.5" customHeight="1" x14ac:dyDescent="0.25">
      <c r="A42" s="44"/>
      <c r="B42" s="62"/>
      <c r="C42" s="81"/>
      <c r="D42" s="158"/>
      <c r="E42" s="71"/>
      <c r="F42" s="71"/>
      <c r="G42" s="71"/>
      <c r="H42" s="136"/>
      <c r="I42" s="178"/>
      <c r="J42" s="178"/>
      <c r="K42" s="178"/>
      <c r="L42" s="178"/>
      <c r="O42" s="178"/>
      <c r="P42" s="178"/>
    </row>
    <row r="43" spans="1:17" s="44" customFormat="1" ht="19.5" customHeight="1" x14ac:dyDescent="0.25">
      <c r="B43" s="82" t="s">
        <v>41</v>
      </c>
      <c r="C43" s="82"/>
      <c r="D43" s="117">
        <f>SUM(D40:D41)</f>
        <v>652513</v>
      </c>
      <c r="E43" s="117">
        <f>SUM(E40:E41)</f>
        <v>93182624</v>
      </c>
      <c r="F43" s="117">
        <f>SUM(F40:F41)</f>
        <v>93869887</v>
      </c>
      <c r="G43" s="117">
        <f>SUM(G40:G41)</f>
        <v>1339776</v>
      </c>
      <c r="H43" s="50"/>
      <c r="I43" s="178"/>
      <c r="J43" s="178"/>
      <c r="K43" s="178"/>
      <c r="L43" s="178"/>
      <c r="M43" s="46"/>
      <c r="N43" s="46"/>
      <c r="O43" s="178"/>
      <c r="P43" s="178"/>
      <c r="Q43" s="46"/>
    </row>
    <row r="44" spans="1:17" s="44" customFormat="1" ht="19.5" customHeight="1" x14ac:dyDescent="0.25">
      <c r="B44" s="82"/>
      <c r="C44" s="82"/>
      <c r="D44" s="71"/>
      <c r="E44" s="71"/>
      <c r="F44" s="71"/>
      <c r="G44" s="71"/>
      <c r="H44" s="50"/>
      <c r="I44" s="178"/>
      <c r="J44" s="178"/>
      <c r="K44" s="178"/>
      <c r="L44" s="178"/>
      <c r="M44" s="46"/>
      <c r="N44" s="46"/>
      <c r="O44" s="178"/>
      <c r="P44" s="178"/>
      <c r="Q44" s="46"/>
    </row>
    <row r="45" spans="1:17" s="44" customFormat="1" ht="19.5" hidden="1" customHeight="1" x14ac:dyDescent="0.25">
      <c r="B45" s="82"/>
      <c r="C45" s="81" t="s">
        <v>57</v>
      </c>
      <c r="D45" s="70">
        <v>0</v>
      </c>
      <c r="E45" s="70">
        <v>0</v>
      </c>
      <c r="F45" s="70">
        <v>0</v>
      </c>
      <c r="G45" s="69" t="e">
        <f>+C45+E45-D45</f>
        <v>#VALUE!</v>
      </c>
      <c r="H45" s="50"/>
      <c r="I45" s="178"/>
      <c r="J45" s="178"/>
      <c r="K45" s="178"/>
      <c r="L45" s="178"/>
      <c r="M45" s="46"/>
      <c r="N45" s="46"/>
      <c r="O45" s="178"/>
      <c r="P45" s="178"/>
      <c r="Q45" s="46"/>
    </row>
    <row r="46" spans="1:17" s="44" customFormat="1" ht="19.5" hidden="1" customHeight="1" x14ac:dyDescent="0.25">
      <c r="B46" s="82"/>
      <c r="C46" s="82"/>
      <c r="D46" s="71"/>
      <c r="E46" s="71"/>
      <c r="F46" s="71"/>
      <c r="G46" s="71"/>
      <c r="H46" s="50"/>
      <c r="I46" s="178"/>
      <c r="J46" s="178"/>
      <c r="K46" s="178"/>
      <c r="L46" s="178"/>
      <c r="M46" s="46"/>
      <c r="N46" s="46"/>
      <c r="O46" s="39"/>
      <c r="P46" s="39"/>
      <c r="Q46" s="46"/>
    </row>
    <row r="47" spans="1:17" s="44" customFormat="1" ht="19.5" hidden="1" customHeight="1" x14ac:dyDescent="0.25">
      <c r="B47" s="82" t="s">
        <v>58</v>
      </c>
      <c r="C47" s="82"/>
      <c r="D47" s="117">
        <f>SUM(D45)</f>
        <v>0</v>
      </c>
      <c r="E47" s="117">
        <f>SUM(E45)</f>
        <v>0</v>
      </c>
      <c r="F47" s="117">
        <f>SUM(F45)</f>
        <v>0</v>
      </c>
      <c r="G47" s="117" t="e">
        <f>SUM(G45)</f>
        <v>#VALUE!</v>
      </c>
      <c r="H47" s="50"/>
      <c r="I47" s="178"/>
      <c r="J47" s="178"/>
      <c r="K47" s="178"/>
      <c r="L47" s="178"/>
      <c r="M47" s="46"/>
      <c r="N47" s="46"/>
      <c r="O47" s="46"/>
      <c r="P47" s="46"/>
      <c r="Q47" s="46"/>
    </row>
    <row r="48" spans="1:17" s="44" customFormat="1" ht="19.5" hidden="1" customHeight="1" x14ac:dyDescent="0.25">
      <c r="B48" s="82"/>
      <c r="C48" s="82"/>
      <c r="D48" s="71"/>
      <c r="E48" s="71"/>
      <c r="F48" s="71"/>
      <c r="G48" s="71"/>
      <c r="H48" s="50"/>
      <c r="I48" s="178"/>
      <c r="J48" s="178"/>
      <c r="K48" s="178"/>
      <c r="L48" s="178"/>
      <c r="M48" s="46"/>
      <c r="N48" s="46"/>
      <c r="O48" s="46"/>
      <c r="P48" s="46"/>
      <c r="Q48" s="46"/>
    </row>
    <row r="49" spans="1:21" s="44" customFormat="1" ht="19.5" customHeight="1" x14ac:dyDescent="0.25">
      <c r="B49" s="229" t="s">
        <v>42</v>
      </c>
      <c r="C49" s="227"/>
      <c r="D49" s="230">
        <f>+D43</f>
        <v>652513</v>
      </c>
      <c r="E49" s="230">
        <f>+E43</f>
        <v>93182624</v>
      </c>
      <c r="F49" s="230">
        <f>+F43</f>
        <v>93869887</v>
      </c>
      <c r="G49" s="230">
        <f>+G43</f>
        <v>1339776</v>
      </c>
      <c r="H49" s="133"/>
      <c r="I49" s="178"/>
      <c r="J49" s="178"/>
      <c r="K49" s="178"/>
      <c r="L49" s="178"/>
      <c r="M49" s="46"/>
      <c r="N49" s="71"/>
      <c r="O49" s="46"/>
      <c r="P49" s="46"/>
      <c r="Q49" s="46"/>
    </row>
    <row r="50" spans="1:21" s="44" customFormat="1" ht="19.5" customHeight="1" x14ac:dyDescent="0.25">
      <c r="B50" s="48"/>
      <c r="C50" s="48"/>
      <c r="D50" s="83"/>
      <c r="E50" s="217"/>
      <c r="F50" s="84"/>
      <c r="G50" s="84"/>
      <c r="H50" s="43"/>
      <c r="I50" s="178"/>
      <c r="J50" s="178"/>
      <c r="K50" s="178"/>
      <c r="L50" s="178"/>
      <c r="M50" s="46"/>
      <c r="N50" s="46"/>
      <c r="O50" s="46"/>
      <c r="P50" s="46"/>
      <c r="Q50" s="46"/>
    </row>
    <row r="51" spans="1:21" s="39" customFormat="1" ht="19.5" customHeight="1" x14ac:dyDescent="0.2">
      <c r="B51" s="229" t="s">
        <v>26</v>
      </c>
      <c r="C51" s="227"/>
      <c r="D51" s="80"/>
      <c r="E51" s="19"/>
      <c r="F51" s="19"/>
      <c r="G51" s="19"/>
      <c r="H51" s="38"/>
      <c r="I51" s="178"/>
      <c r="J51" s="178">
        <f>+G49+G56</f>
        <v>63912319</v>
      </c>
      <c r="K51" s="178"/>
      <c r="L51" s="178"/>
      <c r="M51" s="46"/>
      <c r="N51" s="46"/>
      <c r="O51" s="46"/>
      <c r="P51" s="46"/>
      <c r="Q51" s="46"/>
    </row>
    <row r="52" spans="1:21" s="39" customFormat="1" ht="19.5" customHeight="1" x14ac:dyDescent="0.25">
      <c r="A52" s="44"/>
      <c r="B52" s="68"/>
      <c r="C52" s="68"/>
      <c r="D52" s="77"/>
      <c r="E52" s="69"/>
      <c r="F52" s="69"/>
      <c r="G52" s="69"/>
      <c r="H52" s="50"/>
      <c r="I52" s="178"/>
      <c r="J52" s="178"/>
      <c r="K52" s="178"/>
      <c r="L52" s="178"/>
      <c r="M52" s="46"/>
      <c r="N52" s="46"/>
      <c r="O52" s="46"/>
      <c r="P52" s="46"/>
      <c r="Q52" s="46"/>
    </row>
    <row r="53" spans="1:21" s="39" customFormat="1" ht="19.5" customHeight="1" x14ac:dyDescent="0.25">
      <c r="A53" s="44"/>
      <c r="B53" s="28"/>
      <c r="C53" s="68" t="s">
        <v>20</v>
      </c>
      <c r="D53" s="70">
        <v>37243805</v>
      </c>
      <c r="E53" s="70">
        <v>0</v>
      </c>
      <c r="F53" s="70">
        <v>0</v>
      </c>
      <c r="G53" s="69">
        <f>D53-E53+F53</f>
        <v>37243805</v>
      </c>
      <c r="H53" s="43"/>
      <c r="I53" s="178"/>
      <c r="J53" s="178"/>
      <c r="K53" s="178"/>
      <c r="L53" s="178"/>
      <c r="M53" s="46"/>
      <c r="N53" s="46"/>
      <c r="O53" s="46"/>
      <c r="P53" s="46"/>
      <c r="Q53" s="46"/>
    </row>
    <row r="54" spans="1:21" s="39" customFormat="1" ht="19.5" customHeight="1" x14ac:dyDescent="0.25">
      <c r="A54" s="44"/>
      <c r="B54" s="62"/>
      <c r="C54" s="68" t="s">
        <v>59</v>
      </c>
      <c r="D54" s="135">
        <v>29177094</v>
      </c>
      <c r="E54" s="135">
        <v>3853402</v>
      </c>
      <c r="F54" s="70">
        <v>5046</v>
      </c>
      <c r="G54" s="69">
        <f>D54-E54+F54</f>
        <v>25328738</v>
      </c>
      <c r="H54" s="136"/>
      <c r="L54" s="178"/>
      <c r="M54" s="46"/>
      <c r="N54" s="46"/>
      <c r="O54" s="46"/>
      <c r="P54" s="46"/>
      <c r="Q54" s="46"/>
    </row>
    <row r="55" spans="1:21" s="46" customFormat="1" ht="19.5" customHeight="1" x14ac:dyDescent="0.25">
      <c r="A55" s="44"/>
      <c r="B55" s="62"/>
      <c r="C55" s="81"/>
      <c r="D55" s="73"/>
      <c r="E55" s="69"/>
      <c r="F55" s="69"/>
      <c r="G55" s="69"/>
      <c r="H55" s="50"/>
      <c r="L55" s="178"/>
    </row>
    <row r="56" spans="1:21" s="39" customFormat="1" ht="19.5" customHeight="1" x14ac:dyDescent="0.25">
      <c r="A56" s="44"/>
      <c r="B56" s="229" t="s">
        <v>43</v>
      </c>
      <c r="C56" s="227"/>
      <c r="D56" s="230">
        <f>SUM(D53:D55)</f>
        <v>66420899</v>
      </c>
      <c r="E56" s="230">
        <f>SUM(E53:E55)</f>
        <v>3853402</v>
      </c>
      <c r="F56" s="230">
        <f>SUM(F53:F55)</f>
        <v>5046</v>
      </c>
      <c r="G56" s="230">
        <f>SUM(G53:G55)</f>
        <v>62572543</v>
      </c>
      <c r="H56" s="133"/>
      <c r="I56" s="178"/>
      <c r="J56" s="178"/>
      <c r="K56" s="178"/>
      <c r="M56" s="46"/>
      <c r="N56" s="46"/>
      <c r="O56" s="46"/>
      <c r="P56" s="46"/>
      <c r="Q56" s="46"/>
    </row>
    <row r="57" spans="1:21" s="44" customFormat="1" ht="19.5" customHeight="1" x14ac:dyDescent="0.2">
      <c r="B57" s="63"/>
      <c r="C57" s="63"/>
      <c r="D57" s="277"/>
      <c r="E57" s="279"/>
      <c r="F57" s="279"/>
      <c r="G57" s="279"/>
      <c r="H57" s="43"/>
      <c r="I57" s="178"/>
      <c r="J57" s="178"/>
      <c r="K57" s="178"/>
    </row>
    <row r="58" spans="1:21" s="44" customFormat="1" ht="3.75" customHeight="1" x14ac:dyDescent="0.2">
      <c r="B58" s="63"/>
      <c r="C58" s="63"/>
      <c r="D58" s="277"/>
      <c r="E58" s="64"/>
      <c r="F58" s="279"/>
      <c r="G58" s="64"/>
      <c r="H58" s="43"/>
      <c r="I58" s="42"/>
      <c r="J58" s="39"/>
      <c r="K58" s="20"/>
      <c r="S58" s="178"/>
      <c r="T58" s="178"/>
    </row>
    <row r="59" spans="1:21" s="39" customFormat="1" ht="19.5" customHeight="1" x14ac:dyDescent="0.2">
      <c r="B59" s="229" t="s">
        <v>44</v>
      </c>
      <c r="C59" s="227"/>
      <c r="D59" s="80"/>
      <c r="E59" s="19"/>
      <c r="F59" s="19"/>
      <c r="G59" s="19"/>
      <c r="H59" s="38"/>
      <c r="J59" s="44"/>
      <c r="K59" s="44"/>
      <c r="S59" s="178"/>
      <c r="T59" s="178"/>
    </row>
    <row r="60" spans="1:21" s="39" customFormat="1" ht="19.5" customHeight="1" x14ac:dyDescent="0.2">
      <c r="A60" s="44"/>
      <c r="B60" s="63"/>
      <c r="C60" s="63"/>
      <c r="D60" s="277"/>
      <c r="E60" s="280"/>
      <c r="F60" s="280"/>
      <c r="G60" s="280"/>
      <c r="H60" s="43"/>
      <c r="I60" s="36"/>
      <c r="J60" s="36"/>
      <c r="K60" s="36"/>
      <c r="L60" s="36"/>
      <c r="M60" s="36"/>
      <c r="N60" s="36"/>
      <c r="S60" s="178"/>
      <c r="T60" s="178"/>
      <c r="U60" s="204"/>
    </row>
    <row r="61" spans="1:21" s="39" customFormat="1" ht="19.5" customHeight="1" x14ac:dyDescent="0.25">
      <c r="A61" s="44"/>
      <c r="B61" s="63"/>
      <c r="C61" s="68" t="s">
        <v>45</v>
      </c>
      <c r="D61" s="70">
        <v>57243632</v>
      </c>
      <c r="E61" s="70">
        <v>0</v>
      </c>
      <c r="F61" s="135">
        <v>24825616</v>
      </c>
      <c r="G61" s="71">
        <f t="shared" ref="G61:G68" si="0">D61-E61+F61</f>
        <v>82069248</v>
      </c>
      <c r="H61" s="43"/>
      <c r="I61" s="178"/>
      <c r="J61" s="204"/>
      <c r="K61" s="204"/>
      <c r="L61" s="36"/>
      <c r="M61" s="36"/>
      <c r="N61" s="36"/>
      <c r="S61" s="178"/>
      <c r="T61" s="178"/>
      <c r="U61" s="36"/>
    </row>
    <row r="62" spans="1:21" s="39" customFormat="1" ht="19.5" customHeight="1" x14ac:dyDescent="0.25">
      <c r="A62" s="44"/>
      <c r="B62" s="63"/>
      <c r="C62" s="68" t="s">
        <v>181</v>
      </c>
      <c r="D62" s="70">
        <v>1863997</v>
      </c>
      <c r="E62" s="70">
        <v>0</v>
      </c>
      <c r="F62" s="135">
        <v>-1863997</v>
      </c>
      <c r="G62" s="71">
        <f t="shared" si="0"/>
        <v>0</v>
      </c>
      <c r="H62" s="43"/>
      <c r="I62" s="178"/>
      <c r="J62" s="204"/>
      <c r="K62" s="204"/>
      <c r="L62" s="36"/>
      <c r="M62" s="36"/>
      <c r="N62" s="36"/>
      <c r="S62" s="178"/>
      <c r="T62" s="178"/>
      <c r="U62" s="36"/>
    </row>
    <row r="63" spans="1:21" s="39" customFormat="1" ht="19.5" hidden="1" customHeight="1" x14ac:dyDescent="0.25">
      <c r="A63" s="44"/>
      <c r="B63" s="63"/>
      <c r="C63" s="68" t="s">
        <v>186</v>
      </c>
      <c r="D63" s="70">
        <v>0</v>
      </c>
      <c r="E63" s="70">
        <v>0</v>
      </c>
      <c r="F63" s="135"/>
      <c r="G63" s="71">
        <f t="shared" si="0"/>
        <v>0</v>
      </c>
      <c r="H63" s="43"/>
      <c r="I63" s="178"/>
      <c r="J63" s="204"/>
      <c r="K63" s="204"/>
      <c r="L63" s="36"/>
      <c r="M63" s="36"/>
      <c r="N63" s="36"/>
      <c r="S63" s="178"/>
      <c r="T63" s="178"/>
      <c r="U63" s="36"/>
    </row>
    <row r="64" spans="1:21" s="39" customFormat="1" ht="19.5" customHeight="1" x14ac:dyDescent="0.25">
      <c r="A64" s="44"/>
      <c r="B64" s="28"/>
      <c r="C64" s="68" t="s">
        <v>149</v>
      </c>
      <c r="D64" s="70">
        <v>2228257</v>
      </c>
      <c r="E64" s="70">
        <v>0</v>
      </c>
      <c r="F64" s="135"/>
      <c r="G64" s="71">
        <f t="shared" si="0"/>
        <v>2228257</v>
      </c>
      <c r="H64" s="43"/>
      <c r="I64" s="178"/>
      <c r="J64" s="204"/>
      <c r="K64" s="204"/>
      <c r="L64" s="36"/>
      <c r="M64" s="36"/>
      <c r="N64" s="204"/>
      <c r="S64" s="178"/>
      <c r="T64" s="178"/>
      <c r="U64" s="204"/>
    </row>
    <row r="65" spans="1:21" s="44" customFormat="1" ht="19.5" customHeight="1" x14ac:dyDescent="0.25">
      <c r="B65" s="28"/>
      <c r="C65" s="68" t="s">
        <v>2</v>
      </c>
      <c r="D65" s="70">
        <v>98487405</v>
      </c>
      <c r="E65" s="70">
        <v>0</v>
      </c>
      <c r="F65" s="135">
        <v>32829136</v>
      </c>
      <c r="G65" s="71">
        <f t="shared" si="0"/>
        <v>131316541</v>
      </c>
      <c r="H65" s="43"/>
      <c r="I65" s="135">
        <f>1086954.34+1141302.05</f>
        <v>2228256.39</v>
      </c>
      <c r="J65" s="214"/>
      <c r="N65" s="185"/>
      <c r="O65" s="185"/>
      <c r="S65" s="178"/>
      <c r="T65" s="178"/>
      <c r="U65" s="36"/>
    </row>
    <row r="66" spans="1:21" s="44" customFormat="1" ht="19.5" customHeight="1" x14ac:dyDescent="0.25">
      <c r="B66" s="28"/>
      <c r="C66" s="68" t="s">
        <v>115</v>
      </c>
      <c r="D66" s="70">
        <v>16498596</v>
      </c>
      <c r="E66" s="70">
        <v>0</v>
      </c>
      <c r="F66" s="135">
        <v>6885829</v>
      </c>
      <c r="G66" s="69">
        <f t="shared" si="0"/>
        <v>23384425</v>
      </c>
      <c r="H66" s="43"/>
      <c r="I66" s="39"/>
      <c r="N66" s="185"/>
      <c r="O66" s="185"/>
      <c r="Q66" s="200"/>
      <c r="R66" s="201"/>
      <c r="S66" s="203"/>
      <c r="U66" s="36"/>
    </row>
    <row r="67" spans="1:21" s="44" customFormat="1" ht="19.5" customHeight="1" x14ac:dyDescent="0.25">
      <c r="B67" s="28"/>
      <c r="C67" s="68" t="s">
        <v>6</v>
      </c>
      <c r="D67" s="70">
        <v>1744</v>
      </c>
      <c r="E67" s="70">
        <v>0</v>
      </c>
      <c r="F67" s="70">
        <v>667</v>
      </c>
      <c r="G67" s="69">
        <f t="shared" si="0"/>
        <v>2411</v>
      </c>
      <c r="H67" s="152"/>
      <c r="I67" s="209"/>
      <c r="J67" s="185"/>
      <c r="K67" s="185"/>
      <c r="L67" s="185"/>
      <c r="N67" s="185"/>
      <c r="O67" s="185"/>
      <c r="Q67" s="200"/>
      <c r="R67" s="201"/>
      <c r="S67" s="203"/>
      <c r="U67" s="36"/>
    </row>
    <row r="68" spans="1:21" s="39" customFormat="1" ht="19.5" customHeight="1" x14ac:dyDescent="0.25">
      <c r="A68" s="44"/>
      <c r="B68" s="63"/>
      <c r="C68" s="68" t="s">
        <v>7</v>
      </c>
      <c r="D68" s="70">
        <v>0</v>
      </c>
      <c r="E68" s="70">
        <v>0</v>
      </c>
      <c r="F68" s="70">
        <v>0</v>
      </c>
      <c r="G68" s="69">
        <f t="shared" si="0"/>
        <v>0</v>
      </c>
      <c r="H68" s="43"/>
      <c r="I68" s="209"/>
      <c r="J68" s="185"/>
      <c r="K68" s="135"/>
      <c r="L68" s="185"/>
      <c r="N68" s="185"/>
      <c r="O68" s="185"/>
      <c r="Q68" s="200"/>
      <c r="R68" s="201"/>
      <c r="S68" s="204"/>
      <c r="T68" s="36"/>
      <c r="U68" s="36"/>
    </row>
    <row r="69" spans="1:21" ht="19.5" customHeight="1" x14ac:dyDescent="0.25">
      <c r="A69" s="44"/>
      <c r="B69" s="63"/>
      <c r="C69" s="68"/>
      <c r="D69" s="70"/>
      <c r="E69" s="70"/>
      <c r="F69" s="70"/>
      <c r="G69" s="69"/>
      <c r="H69" s="43"/>
      <c r="I69" s="210"/>
      <c r="J69" s="172"/>
      <c r="K69" s="185"/>
      <c r="L69" s="185"/>
      <c r="N69" s="172"/>
      <c r="O69" s="172"/>
      <c r="Q69" s="200"/>
      <c r="R69" s="201"/>
      <c r="S69" s="120"/>
      <c r="T69" s="120"/>
      <c r="U69" s="120"/>
    </row>
    <row r="70" spans="1:21" ht="19.5" customHeight="1" x14ac:dyDescent="0.25">
      <c r="A70" s="44"/>
      <c r="B70" s="63"/>
      <c r="C70" s="68"/>
      <c r="D70" s="70"/>
      <c r="E70" s="70"/>
      <c r="F70" s="70"/>
      <c r="G70" s="69"/>
      <c r="H70" s="43"/>
      <c r="I70" s="172"/>
      <c r="J70" s="172"/>
      <c r="K70" s="172"/>
      <c r="L70" s="185"/>
      <c r="N70" s="172"/>
      <c r="O70" s="172"/>
      <c r="Q70" s="200"/>
      <c r="R70" s="201"/>
      <c r="S70" s="120"/>
      <c r="T70" s="120"/>
    </row>
    <row r="71" spans="1:21" ht="19.5" customHeight="1" x14ac:dyDescent="0.25">
      <c r="A71" s="29"/>
      <c r="B71" s="229" t="s">
        <v>12</v>
      </c>
      <c r="C71" s="227"/>
      <c r="D71" s="230">
        <f>SUM(D61:D70)</f>
        <v>176323631</v>
      </c>
      <c r="E71" s="230">
        <f>SUM(E61:E70)</f>
        <v>0</v>
      </c>
      <c r="F71" s="230">
        <f>SUM(F61:F70)</f>
        <v>62677251</v>
      </c>
      <c r="G71" s="230">
        <f>SUM(G61:G70)</f>
        <v>239000882</v>
      </c>
      <c r="H71" s="120"/>
      <c r="Q71" s="200"/>
      <c r="R71" s="201"/>
      <c r="S71" s="120"/>
      <c r="T71" s="120"/>
    </row>
    <row r="72" spans="1:21" ht="19.5" customHeight="1" x14ac:dyDescent="0.2">
      <c r="A72" s="29"/>
      <c r="B72" s="85"/>
      <c r="C72" s="85"/>
      <c r="D72" s="79"/>
      <c r="E72" s="79"/>
      <c r="F72" s="79"/>
      <c r="G72" s="79"/>
      <c r="H72" s="29"/>
      <c r="I72" s="53"/>
      <c r="J72" s="53"/>
      <c r="Q72" s="200"/>
      <c r="R72" s="201"/>
      <c r="S72" s="120"/>
      <c r="T72" s="120"/>
    </row>
    <row r="73" spans="1:21" ht="19.5" customHeight="1" x14ac:dyDescent="0.2">
      <c r="A73" s="29"/>
      <c r="B73" s="28"/>
      <c r="C73" s="28"/>
      <c r="D73" s="281"/>
      <c r="E73" s="279"/>
      <c r="F73" s="279"/>
      <c r="G73" s="279"/>
      <c r="H73" s="29"/>
      <c r="Q73" s="200"/>
      <c r="R73" s="201"/>
      <c r="S73" s="120"/>
      <c r="T73" s="120"/>
    </row>
    <row r="74" spans="1:21" ht="19.5" customHeight="1" x14ac:dyDescent="0.25">
      <c r="B74" s="229" t="s">
        <v>46</v>
      </c>
      <c r="C74" s="227"/>
      <c r="D74" s="86"/>
      <c r="E74" s="19"/>
      <c r="F74" s="19"/>
      <c r="G74" s="19"/>
      <c r="Q74" s="200"/>
      <c r="R74" s="201"/>
      <c r="S74" s="120"/>
      <c r="T74" s="120"/>
    </row>
    <row r="75" spans="1:21" ht="19.5" customHeight="1" x14ac:dyDescent="0.2">
      <c r="A75" s="29"/>
      <c r="B75" s="28"/>
      <c r="C75" s="28"/>
      <c r="D75" s="281"/>
      <c r="E75" s="279"/>
      <c r="F75" s="279"/>
      <c r="G75" s="279"/>
      <c r="H75" s="29"/>
      <c r="Q75" s="200"/>
      <c r="R75" s="201"/>
      <c r="S75" s="120"/>
      <c r="T75" s="120"/>
    </row>
    <row r="76" spans="1:21" ht="19.5" customHeight="1" x14ac:dyDescent="0.25">
      <c r="A76" s="29"/>
      <c r="B76" s="87"/>
      <c r="C76" s="68" t="s">
        <v>8</v>
      </c>
      <c r="D76" s="70">
        <v>27403175</v>
      </c>
      <c r="E76" s="70">
        <v>14029797</v>
      </c>
      <c r="F76" s="70">
        <v>0</v>
      </c>
      <c r="G76" s="69">
        <f t="shared" ref="G76:G81" si="1">D76+E76-F76</f>
        <v>41432972</v>
      </c>
      <c r="H76" s="145"/>
      <c r="J76" s="144"/>
      <c r="K76" s="144"/>
      <c r="N76" s="200"/>
      <c r="O76" s="201"/>
      <c r="Q76" s="200"/>
      <c r="R76" s="201"/>
      <c r="S76" s="120"/>
      <c r="T76" s="120"/>
    </row>
    <row r="77" spans="1:21" ht="19.5" customHeight="1" x14ac:dyDescent="0.25">
      <c r="A77" s="29"/>
      <c r="B77" s="87"/>
      <c r="C77" s="68" t="s">
        <v>9</v>
      </c>
      <c r="D77" s="70">
        <v>2649185</v>
      </c>
      <c r="E77" s="70">
        <v>1459364</v>
      </c>
      <c r="F77" s="70">
        <v>0</v>
      </c>
      <c r="G77" s="69">
        <f t="shared" si="1"/>
        <v>4108549</v>
      </c>
      <c r="H77" s="9"/>
      <c r="J77" s="144"/>
      <c r="K77" s="144"/>
      <c r="N77" s="200"/>
      <c r="O77" s="201"/>
      <c r="Q77" s="200"/>
      <c r="R77" s="201"/>
      <c r="S77" s="120"/>
      <c r="T77" s="120"/>
    </row>
    <row r="78" spans="1:21" ht="19.5" customHeight="1" x14ac:dyDescent="0.25">
      <c r="A78" s="29"/>
      <c r="B78" s="88"/>
      <c r="C78" s="68" t="s">
        <v>10</v>
      </c>
      <c r="D78" s="70">
        <v>11553104</v>
      </c>
      <c r="E78" s="70">
        <v>4301236</v>
      </c>
      <c r="F78" s="70">
        <v>0</v>
      </c>
      <c r="G78" s="71">
        <f t="shared" si="1"/>
        <v>15854340</v>
      </c>
      <c r="H78" s="131"/>
      <c r="J78" s="144"/>
      <c r="K78" s="144"/>
      <c r="N78" s="200"/>
      <c r="O78" s="201"/>
      <c r="Q78" s="200"/>
      <c r="R78" s="201"/>
      <c r="S78" s="120"/>
      <c r="T78" s="120"/>
    </row>
    <row r="79" spans="1:21" ht="19.5" customHeight="1" x14ac:dyDescent="0.25">
      <c r="A79" s="29"/>
      <c r="B79" s="28"/>
      <c r="C79" s="68" t="s">
        <v>24</v>
      </c>
      <c r="D79" s="70">
        <v>112242636</v>
      </c>
      <c r="E79" s="70">
        <v>61447826</v>
      </c>
      <c r="F79" s="70">
        <v>0</v>
      </c>
      <c r="G79" s="71">
        <f t="shared" si="1"/>
        <v>173690462</v>
      </c>
      <c r="H79" s="145"/>
      <c r="J79" s="144"/>
      <c r="K79" s="144"/>
      <c r="N79" s="200"/>
      <c r="O79" s="201"/>
      <c r="Q79" s="200"/>
      <c r="R79" s="201"/>
      <c r="S79" s="120"/>
      <c r="T79" s="120"/>
    </row>
    <row r="80" spans="1:21" ht="19.5" customHeight="1" x14ac:dyDescent="0.25">
      <c r="A80" s="29"/>
      <c r="B80" s="87"/>
      <c r="C80" s="68" t="s">
        <v>20</v>
      </c>
      <c r="D80" s="70">
        <v>0</v>
      </c>
      <c r="E80" s="70"/>
      <c r="F80" s="70">
        <v>0</v>
      </c>
      <c r="G80" s="69">
        <f t="shared" si="1"/>
        <v>0</v>
      </c>
      <c r="H80" s="29"/>
      <c r="J80" s="144"/>
      <c r="K80" s="144"/>
      <c r="N80" s="200"/>
      <c r="O80" s="201"/>
      <c r="Q80" s="200"/>
      <c r="R80" s="201"/>
      <c r="S80" s="120"/>
      <c r="T80" s="120"/>
    </row>
    <row r="81" spans="1:20" ht="19.5" customHeight="1" x14ac:dyDescent="0.25">
      <c r="A81" s="29"/>
      <c r="B81" s="87"/>
      <c r="C81" s="68" t="s">
        <v>95</v>
      </c>
      <c r="D81" s="70">
        <v>0</v>
      </c>
      <c r="E81" s="70"/>
      <c r="F81" s="70">
        <v>0</v>
      </c>
      <c r="G81" s="69">
        <f t="shared" si="1"/>
        <v>0</v>
      </c>
      <c r="H81" s="29"/>
      <c r="N81" s="200"/>
      <c r="O81" s="201"/>
      <c r="Q81" s="200"/>
      <c r="R81" s="201"/>
      <c r="S81" s="120"/>
      <c r="T81" s="120"/>
    </row>
    <row r="82" spans="1:20" ht="19.5" customHeight="1" x14ac:dyDescent="0.2">
      <c r="A82" s="29"/>
      <c r="B82" s="28"/>
      <c r="C82" s="87"/>
      <c r="D82" s="282"/>
      <c r="E82" s="280"/>
      <c r="F82" s="279"/>
      <c r="G82" s="279"/>
      <c r="H82" s="29"/>
      <c r="K82" s="53">
        <f>+G71-G83</f>
        <v>3914559</v>
      </c>
      <c r="N82" s="200"/>
      <c r="O82" s="201"/>
      <c r="Q82" s="200"/>
      <c r="R82" s="201"/>
      <c r="S82" s="120"/>
      <c r="T82" s="120"/>
    </row>
    <row r="83" spans="1:20" ht="19.5" customHeight="1" x14ac:dyDescent="0.25">
      <c r="A83" s="29"/>
      <c r="B83" s="229" t="s">
        <v>11</v>
      </c>
      <c r="C83" s="227"/>
      <c r="D83" s="230">
        <f>+SUM(D76:D81)</f>
        <v>153848100</v>
      </c>
      <c r="E83" s="230">
        <f>+SUM(E76:E81)</f>
        <v>81238223</v>
      </c>
      <c r="F83" s="230">
        <f>+SUM(F76:F81)</f>
        <v>0</v>
      </c>
      <c r="G83" s="230">
        <f>+SUM(G76:G81)</f>
        <v>235086323</v>
      </c>
      <c r="H83" s="120"/>
      <c r="I83" s="144"/>
      <c r="J83" s="53"/>
      <c r="N83" s="200"/>
      <c r="O83" s="201"/>
      <c r="Q83" s="200"/>
      <c r="R83" s="201"/>
      <c r="S83" s="120"/>
      <c r="T83" s="120"/>
    </row>
    <row r="84" spans="1:20" ht="19.5" customHeight="1" x14ac:dyDescent="0.2">
      <c r="A84" s="29"/>
      <c r="B84" s="28"/>
      <c r="C84" s="87"/>
      <c r="D84" s="282"/>
      <c r="E84" s="280"/>
      <c r="F84" s="279"/>
      <c r="G84" s="279"/>
      <c r="H84" s="29"/>
      <c r="I84" s="53"/>
      <c r="K84" s="53">
        <f>+G71-G83</f>
        <v>3914559</v>
      </c>
      <c r="N84" s="200"/>
      <c r="O84" s="201"/>
      <c r="Q84" s="200"/>
      <c r="R84" s="200"/>
      <c r="S84" s="120"/>
      <c r="T84" s="120"/>
    </row>
    <row r="85" spans="1:20" ht="2.25" customHeight="1" x14ac:dyDescent="0.2">
      <c r="A85" s="29"/>
      <c r="B85" s="88"/>
      <c r="C85" s="88"/>
      <c r="D85" s="277"/>
      <c r="E85" s="89"/>
      <c r="F85" s="279"/>
      <c r="G85" s="64"/>
      <c r="H85" s="29"/>
      <c r="N85" s="200"/>
      <c r="O85" s="201"/>
      <c r="Q85" s="200"/>
      <c r="R85" s="202"/>
      <c r="S85" s="202"/>
      <c r="T85" s="120"/>
    </row>
    <row r="86" spans="1:20" ht="19.5" customHeight="1" x14ac:dyDescent="0.25">
      <c r="A86" s="29"/>
      <c r="B86" s="229" t="s">
        <v>47</v>
      </c>
      <c r="C86" s="227"/>
      <c r="D86" s="231">
        <f>SUM(D36+D83)</f>
        <v>243397043</v>
      </c>
      <c r="E86" s="231">
        <f>SUM(E36+E49+E56+E71+E83)</f>
        <v>326839552</v>
      </c>
      <c r="F86" s="232" t="s">
        <v>3</v>
      </c>
      <c r="G86" s="231">
        <f>SUM(G36+G83)</f>
        <v>302913201</v>
      </c>
      <c r="H86" s="29"/>
      <c r="N86" s="200"/>
      <c r="O86" s="200"/>
      <c r="Q86" s="200"/>
      <c r="R86" s="200"/>
    </row>
    <row r="87" spans="1:20" ht="19.5" customHeight="1" x14ac:dyDescent="0.25">
      <c r="A87" s="29"/>
      <c r="B87" s="229" t="s">
        <v>48</v>
      </c>
      <c r="C87" s="227"/>
      <c r="D87" s="231">
        <f>SUM(D49+D56+D71)</f>
        <v>243397043</v>
      </c>
      <c r="E87" s="233"/>
      <c r="F87" s="231">
        <f>SUM(F36+F49+F56+F71+F83)</f>
        <v>326839552</v>
      </c>
      <c r="G87" s="231">
        <f>SUM(G49+G56+G71)</f>
        <v>302913201</v>
      </c>
      <c r="H87" s="29"/>
      <c r="K87" s="53"/>
      <c r="N87" s="200"/>
      <c r="O87" s="202"/>
      <c r="P87" s="170"/>
      <c r="Q87" s="170"/>
      <c r="R87" s="170"/>
      <c r="S87" s="168"/>
    </row>
    <row r="88" spans="1:20" ht="19.5" customHeight="1" x14ac:dyDescent="0.2">
      <c r="A88" s="29"/>
      <c r="B88" s="28"/>
      <c r="C88" s="28"/>
      <c r="D88" s="59">
        <f>+D86-D87</f>
        <v>0</v>
      </c>
      <c r="E88" s="90"/>
      <c r="F88" s="90">
        <f>E86-F87</f>
        <v>0</v>
      </c>
      <c r="G88" s="59">
        <f>G86-G87</f>
        <v>0</v>
      </c>
      <c r="H88" s="29"/>
    </row>
    <row r="89" spans="1:20" ht="19.5" customHeight="1" x14ac:dyDescent="0.2">
      <c r="A89" s="29"/>
      <c r="B89" s="28"/>
      <c r="C89" s="28"/>
      <c r="D89" s="28"/>
      <c r="E89" s="28"/>
      <c r="F89" s="59"/>
      <c r="G89" s="28"/>
      <c r="H89" s="29"/>
      <c r="J89" s="53"/>
    </row>
    <row r="90" spans="1:20" ht="15.75" customHeight="1" x14ac:dyDescent="0.2">
      <c r="C90" s="122" t="s">
        <v>53</v>
      </c>
      <c r="D90" s="122" t="s">
        <v>264</v>
      </c>
      <c r="E90" s="123"/>
      <c r="F90" s="123"/>
      <c r="G90" s="28"/>
      <c r="H90" s="29"/>
    </row>
    <row r="91" spans="1:20" ht="15.75" customHeight="1" x14ac:dyDescent="0.2">
      <c r="C91" s="122" t="s">
        <v>54</v>
      </c>
      <c r="D91" s="122" t="s">
        <v>264</v>
      </c>
      <c r="E91" s="123"/>
      <c r="F91" s="123"/>
      <c r="G91" s="28"/>
      <c r="H91" s="29"/>
    </row>
    <row r="92" spans="1:20" ht="15.75" customHeight="1" x14ac:dyDescent="0.2">
      <c r="C92" s="122" t="s">
        <v>55</v>
      </c>
      <c r="D92" s="122" t="s">
        <v>265</v>
      </c>
      <c r="E92" s="124"/>
      <c r="F92" s="124"/>
      <c r="G92" s="17"/>
    </row>
    <row r="93" spans="1:20" ht="15.75" customHeight="1" x14ac:dyDescent="0.2">
      <c r="A93" s="29"/>
      <c r="B93" s="17"/>
      <c r="C93" s="124"/>
      <c r="D93" s="124" t="s">
        <v>188</v>
      </c>
      <c r="E93" s="124"/>
      <c r="F93" s="124"/>
      <c r="G93" s="17"/>
    </row>
    <row r="94" spans="1:20" ht="15.75" customHeight="1" x14ac:dyDescent="0.2">
      <c r="B94" s="17"/>
      <c r="C94" s="124"/>
      <c r="D94" s="124" t="s">
        <v>185</v>
      </c>
      <c r="E94" s="124"/>
      <c r="F94" s="124"/>
      <c r="G94" s="17"/>
    </row>
    <row r="95" spans="1:20" ht="15.75" customHeight="1" x14ac:dyDescent="0.2">
      <c r="B95" s="17"/>
      <c r="C95" s="124"/>
      <c r="D95" s="124" t="s">
        <v>123</v>
      </c>
      <c r="E95" s="124" t="s">
        <v>83</v>
      </c>
      <c r="F95" s="124"/>
      <c r="G95" s="17"/>
    </row>
    <row r="96" spans="1:20" ht="15.75" customHeight="1" x14ac:dyDescent="0.2">
      <c r="C96" s="122"/>
      <c r="D96" s="122" t="s">
        <v>81</v>
      </c>
      <c r="E96" s="122" t="s">
        <v>84</v>
      </c>
      <c r="F96" s="122"/>
    </row>
  </sheetData>
  <mergeCells count="7">
    <mergeCell ref="B38:C38"/>
    <mergeCell ref="A2:H2"/>
    <mergeCell ref="A3:H3"/>
    <mergeCell ref="A4:G4"/>
    <mergeCell ref="D11:D12"/>
    <mergeCell ref="E11:F11"/>
    <mergeCell ref="G11:G12"/>
  </mergeCells>
  <printOptions horizontalCentered="1"/>
  <pageMargins left="0.59055118110236227" right="0.39370078740157483" top="0.39370078740157483" bottom="0.39370078740157483" header="0" footer="0"/>
  <pageSetup scale="50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tabSelected="1" view="pageBreakPreview" zoomScale="80" zoomScaleNormal="75" zoomScaleSheetLayoutView="80" workbookViewId="0">
      <selection activeCell="B27" sqref="B27"/>
    </sheetView>
  </sheetViews>
  <sheetFormatPr baseColWidth="10" defaultRowHeight="12.75" x14ac:dyDescent="0.2"/>
  <cols>
    <col min="1" max="1" width="4.7109375" customWidth="1"/>
    <col min="2" max="2" width="67.85546875" customWidth="1"/>
    <col min="3" max="3" width="4.28515625" customWidth="1"/>
    <col min="4" max="4" width="21.5703125" customWidth="1"/>
    <col min="5" max="5" width="4.28515625" customWidth="1"/>
    <col min="6" max="6" width="21.5703125" customWidth="1"/>
    <col min="7" max="7" width="4.7109375" customWidth="1"/>
    <col min="8" max="8" width="12.140625" bestFit="1" customWidth="1"/>
    <col min="9" max="9" width="13" customWidth="1"/>
    <col min="10" max="10" width="12.7109375" bestFit="1" customWidth="1"/>
  </cols>
  <sheetData>
    <row r="1" spans="1:7" ht="15" customHeight="1" x14ac:dyDescent="0.2"/>
    <row r="2" spans="1:7" ht="25.5" customHeight="1" x14ac:dyDescent="0.2">
      <c r="A2" s="311"/>
      <c r="B2" s="311"/>
      <c r="C2" s="311"/>
      <c r="D2" s="311"/>
      <c r="E2" s="311"/>
      <c r="F2" s="311"/>
      <c r="G2" s="311"/>
    </row>
    <row r="3" spans="1:7" ht="25.5" customHeight="1" x14ac:dyDescent="0.2">
      <c r="A3" s="247"/>
      <c r="B3" s="247"/>
      <c r="C3" s="247"/>
      <c r="D3" s="247"/>
      <c r="E3" s="247"/>
      <c r="F3" s="247"/>
      <c r="G3" s="247"/>
    </row>
    <row r="4" spans="1:7" ht="25.5" customHeight="1" x14ac:dyDescent="0.2">
      <c r="A4" s="331" t="str">
        <f>+'ING-BIMESTRAL'!$A$4:$G$4</f>
        <v>SISTEMA ESTATAL PARA EL DESARROLLO INTEGRAL DE LA FAMILIA</v>
      </c>
      <c r="B4" s="331"/>
      <c r="C4" s="331"/>
      <c r="D4" s="331"/>
      <c r="E4" s="331"/>
      <c r="F4" s="331"/>
      <c r="G4" s="331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320" t="s">
        <v>151</v>
      </c>
      <c r="B7" s="320"/>
      <c r="C7" s="320"/>
      <c r="D7" s="320"/>
      <c r="E7" s="320"/>
      <c r="F7" s="320"/>
      <c r="G7" s="320"/>
    </row>
    <row r="8" spans="1:7" ht="1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320"/>
      <c r="G8" s="320"/>
    </row>
    <row r="9" spans="1:7" ht="15" customHeight="1" x14ac:dyDescent="0.25">
      <c r="A9" s="320" t="s">
        <v>0</v>
      </c>
      <c r="B9" s="320"/>
      <c r="C9" s="320"/>
      <c r="D9" s="320"/>
      <c r="E9" s="320"/>
      <c r="F9" s="320"/>
      <c r="G9" s="320"/>
    </row>
    <row r="10" spans="1:7" ht="15" customHeight="1" x14ac:dyDescent="0.2">
      <c r="A10" s="319"/>
      <c r="B10" s="319"/>
      <c r="C10" s="319"/>
      <c r="D10" s="319"/>
      <c r="E10" s="319"/>
      <c r="F10" s="319"/>
      <c r="G10" s="319"/>
    </row>
    <row r="11" spans="1:7" ht="18.75" customHeight="1" x14ac:dyDescent="0.2">
      <c r="A11" s="3"/>
      <c r="B11" s="3"/>
      <c r="C11" s="3"/>
      <c r="D11" s="132"/>
      <c r="E11" s="132"/>
      <c r="F11" s="3"/>
      <c r="G11" s="3"/>
    </row>
    <row r="12" spans="1:7" ht="18.75" customHeight="1" x14ac:dyDescent="0.2">
      <c r="A12" s="3"/>
      <c r="B12" s="3"/>
      <c r="C12" s="3"/>
      <c r="D12" s="132"/>
      <c r="E12" s="132"/>
      <c r="F12" s="3"/>
      <c r="G12" s="3"/>
    </row>
    <row r="13" spans="1:7" ht="18.75" customHeight="1" x14ac:dyDescent="0.2">
      <c r="A13" s="6"/>
      <c r="B13" s="321" t="s">
        <v>14</v>
      </c>
      <c r="C13" s="6"/>
      <c r="D13" s="321"/>
      <c r="E13" s="6"/>
      <c r="F13" s="321" t="s">
        <v>4</v>
      </c>
      <c r="G13" s="4"/>
    </row>
    <row r="14" spans="1:7" ht="18.75" customHeight="1" x14ac:dyDescent="0.2">
      <c r="A14" s="6"/>
      <c r="B14" s="321"/>
      <c r="C14" s="6"/>
      <c r="D14" s="321"/>
      <c r="E14" s="6"/>
      <c r="F14" s="321" t="s">
        <v>4</v>
      </c>
      <c r="G14" s="4"/>
    </row>
    <row r="15" spans="1:7" ht="18.75" customHeight="1" x14ac:dyDescent="0.2">
      <c r="A15" s="6"/>
      <c r="B15" s="321"/>
      <c r="C15" s="6"/>
      <c r="D15" s="321"/>
      <c r="E15" s="6"/>
      <c r="F15" s="321"/>
      <c r="G15" s="4"/>
    </row>
    <row r="16" spans="1:7" s="20" customFormat="1" ht="18.75" customHeight="1" x14ac:dyDescent="0.2">
      <c r="A16" s="17"/>
      <c r="B16" s="17"/>
      <c r="C16" s="17"/>
      <c r="D16" s="17"/>
      <c r="E16" s="17"/>
      <c r="F16" s="18"/>
      <c r="G16" s="19"/>
    </row>
    <row r="17" spans="1:9" s="20" customFormat="1" ht="18.75" customHeight="1" x14ac:dyDescent="0.2">
      <c r="A17" s="17"/>
      <c r="B17" s="17" t="s">
        <v>1</v>
      </c>
      <c r="F17" s="56">
        <f>D18+D19</f>
        <v>82069248</v>
      </c>
    </row>
    <row r="18" spans="1:9" s="20" customFormat="1" ht="18.75" customHeight="1" x14ac:dyDescent="0.2">
      <c r="A18" s="17"/>
      <c r="B18" s="244" t="s">
        <v>122</v>
      </c>
      <c r="D18" s="215">
        <f>+'BALANZA FINAL'!G61</f>
        <v>82069248</v>
      </c>
      <c r="F18" s="56"/>
    </row>
    <row r="19" spans="1:9" s="20" customFormat="1" ht="18.75" customHeight="1" x14ac:dyDescent="0.2">
      <c r="A19" s="17"/>
      <c r="B19" s="17"/>
      <c r="D19" s="215"/>
      <c r="F19" s="56"/>
      <c r="I19" s="53">
        <f>+D18+D28+D33+D34+D38+D39</f>
        <v>236772625</v>
      </c>
    </row>
    <row r="20" spans="1:9" s="20" customFormat="1" ht="18.75" customHeight="1" x14ac:dyDescent="0.2">
      <c r="A20" s="17"/>
      <c r="B20" s="17" t="s">
        <v>13</v>
      </c>
      <c r="D20" s="215"/>
      <c r="F20" s="56">
        <f>SUM(D21:D26)</f>
        <v>2228257</v>
      </c>
    </row>
    <row r="21" spans="1:9" s="20" customFormat="1" ht="15" x14ac:dyDescent="0.2">
      <c r="A21" s="17"/>
      <c r="B21" s="244"/>
      <c r="C21" s="17"/>
      <c r="D21" s="215"/>
      <c r="F21" s="56"/>
    </row>
    <row r="22" spans="1:9" s="20" customFormat="1" ht="15" x14ac:dyDescent="0.2">
      <c r="A22" s="17"/>
      <c r="B22" s="244" t="s">
        <v>275</v>
      </c>
      <c r="C22" s="17"/>
      <c r="D22" s="215">
        <f>+'BALANZA FINAL'!G64</f>
        <v>2228257</v>
      </c>
      <c r="F22" s="56"/>
    </row>
    <row r="23" spans="1:9" s="20" customFormat="1" ht="27" customHeight="1" x14ac:dyDescent="0.2">
      <c r="A23" s="17"/>
      <c r="B23" s="244"/>
      <c r="C23" s="17"/>
      <c r="D23" s="215"/>
    </row>
    <row r="24" spans="1:9" s="20" customFormat="1" ht="18.75" customHeight="1" x14ac:dyDescent="0.2">
      <c r="A24" s="17"/>
      <c r="B24" s="244"/>
      <c r="C24" s="17"/>
      <c r="D24" s="215"/>
    </row>
    <row r="25" spans="1:9" s="20" customFormat="1" ht="18.75" customHeight="1" x14ac:dyDescent="0.2">
      <c r="A25" s="17"/>
      <c r="B25" s="244"/>
      <c r="C25" s="17"/>
      <c r="D25" s="215"/>
    </row>
    <row r="26" spans="1:9" s="20" customFormat="1" ht="18.75" customHeight="1" x14ac:dyDescent="0.2">
      <c r="A26" s="17"/>
      <c r="B26" s="138"/>
      <c r="D26" s="215"/>
    </row>
    <row r="27" spans="1:9" s="20" customFormat="1" ht="18.75" customHeight="1" x14ac:dyDescent="0.2">
      <c r="A27" s="17"/>
      <c r="B27" s="17" t="s">
        <v>2</v>
      </c>
      <c r="D27" s="215"/>
      <c r="F27" s="56">
        <f>'BALANZA FINAL'!G65</f>
        <v>131316541</v>
      </c>
    </row>
    <row r="28" spans="1:9" s="20" customFormat="1" ht="18.75" customHeight="1" x14ac:dyDescent="0.2">
      <c r="A28" s="17"/>
      <c r="B28" s="138" t="s">
        <v>153</v>
      </c>
      <c r="D28" s="215">
        <f>+'BALANZA FINAL'!G65</f>
        <v>131316541</v>
      </c>
      <c r="F28" s="56"/>
    </row>
    <row r="29" spans="1:9" s="20" customFormat="1" ht="18.75" customHeight="1" x14ac:dyDescent="0.2">
      <c r="A29" s="17"/>
      <c r="B29" s="17"/>
      <c r="D29" s="53"/>
      <c r="F29" s="56"/>
    </row>
    <row r="30" spans="1:9" s="20" customFormat="1" ht="18.75" customHeight="1" x14ac:dyDescent="0.2">
      <c r="A30" s="17"/>
      <c r="B30" s="17"/>
      <c r="F30" s="56"/>
    </row>
    <row r="31" spans="1:9" s="20" customFormat="1" ht="18.75" customHeight="1" x14ac:dyDescent="0.2">
      <c r="A31" s="17"/>
      <c r="B31" s="17"/>
      <c r="F31" s="56"/>
    </row>
    <row r="32" spans="1:9" s="20" customFormat="1" ht="18.75" customHeight="1" x14ac:dyDescent="0.2">
      <c r="A32" s="17"/>
      <c r="B32" s="57" t="s">
        <v>15</v>
      </c>
      <c r="F32" s="56">
        <f>SUM(D33:D34)</f>
        <v>23384425</v>
      </c>
      <c r="G32" s="19"/>
    </row>
    <row r="33" spans="1:10" s="20" customFormat="1" ht="18.75" customHeight="1" x14ac:dyDescent="0.2">
      <c r="A33" s="17"/>
      <c r="B33" s="138" t="s">
        <v>131</v>
      </c>
      <c r="C33" s="173"/>
      <c r="D33" s="215">
        <f>+'BALANZA FINAL'!G66</f>
        <v>23384425</v>
      </c>
      <c r="F33" s="56"/>
      <c r="G33" s="19"/>
    </row>
    <row r="34" spans="1:10" s="20" customFormat="1" ht="18.75" customHeight="1" x14ac:dyDescent="0.2">
      <c r="A34" s="17"/>
      <c r="B34" s="138"/>
      <c r="C34" s="173"/>
      <c r="D34" s="215"/>
      <c r="F34" s="56"/>
      <c r="G34" s="19"/>
      <c r="I34" s="53">
        <f>+D33+D34</f>
        <v>23384425</v>
      </c>
    </row>
    <row r="35" spans="1:10" s="20" customFormat="1" ht="18.75" customHeight="1" x14ac:dyDescent="0.2">
      <c r="A35" s="17"/>
      <c r="B35" s="213"/>
      <c r="C35" s="173"/>
      <c r="D35" s="215"/>
      <c r="F35" s="56"/>
      <c r="G35" s="19"/>
      <c r="I35" s="53">
        <f>+F32-I34</f>
        <v>0</v>
      </c>
      <c r="J35" s="53"/>
    </row>
    <row r="36" spans="1:10" s="20" customFormat="1" ht="18.75" customHeight="1" x14ac:dyDescent="0.2">
      <c r="A36" s="17"/>
      <c r="G36" s="19"/>
    </row>
    <row r="37" spans="1:10" s="20" customFormat="1" ht="18.75" customHeight="1" x14ac:dyDescent="0.2">
      <c r="A37" s="17"/>
      <c r="B37" s="57" t="s">
        <v>6</v>
      </c>
      <c r="F37" s="56">
        <f>+'BALANZA FINAL'!G67</f>
        <v>2411</v>
      </c>
      <c r="G37" s="19"/>
    </row>
    <row r="38" spans="1:10" s="20" customFormat="1" ht="18.75" customHeight="1" x14ac:dyDescent="0.2">
      <c r="A38" s="17"/>
      <c r="B38" s="138" t="s">
        <v>141</v>
      </c>
      <c r="D38" s="215">
        <f>+'BALANZA FINAL'!G67</f>
        <v>2411</v>
      </c>
      <c r="F38" s="56"/>
      <c r="G38" s="19"/>
    </row>
    <row r="39" spans="1:10" s="20" customFormat="1" ht="18.75" customHeight="1" x14ac:dyDescent="0.2">
      <c r="A39" s="17"/>
      <c r="B39" s="138"/>
      <c r="D39" s="215"/>
      <c r="F39" s="56"/>
      <c r="G39" s="19"/>
    </row>
    <row r="40" spans="1:10" s="20" customFormat="1" ht="18.75" customHeight="1" x14ac:dyDescent="0.2">
      <c r="A40" s="17"/>
      <c r="B40" s="57"/>
      <c r="D40" s="215"/>
      <c r="F40" s="56"/>
      <c r="G40" s="19"/>
    </row>
    <row r="41" spans="1:10" s="20" customFormat="1" ht="18.75" customHeight="1" x14ac:dyDescent="0.2">
      <c r="A41" s="17"/>
      <c r="B41" s="57"/>
      <c r="F41" s="56"/>
      <c r="G41" s="19"/>
    </row>
    <row r="42" spans="1:10" s="20" customFormat="1" ht="18.75" customHeight="1" x14ac:dyDescent="0.2">
      <c r="A42" s="17"/>
      <c r="B42" s="57"/>
      <c r="F42" s="56"/>
      <c r="G42" s="19"/>
    </row>
    <row r="43" spans="1:10" s="20" customFormat="1" ht="18.75" customHeight="1" x14ac:dyDescent="0.2">
      <c r="A43" s="17"/>
      <c r="G43" s="19"/>
    </row>
    <row r="44" spans="1:10" s="20" customFormat="1" ht="18.75" customHeight="1" x14ac:dyDescent="0.2">
      <c r="A44" s="17"/>
      <c r="B44" s="21"/>
      <c r="F44" s="56"/>
      <c r="G44" s="19"/>
    </row>
    <row r="45" spans="1:10" s="20" customFormat="1" ht="18.75" customHeight="1" x14ac:dyDescent="0.2">
      <c r="A45" s="17"/>
      <c r="B45" s="138"/>
      <c r="C45" s="21"/>
      <c r="D45" s="215"/>
      <c r="E45" s="21"/>
      <c r="F45" s="18"/>
      <c r="G45" s="19"/>
    </row>
    <row r="46" spans="1:10" s="20" customFormat="1" ht="18.75" customHeight="1" x14ac:dyDescent="0.2">
      <c r="A46" s="17"/>
      <c r="B46" s="21"/>
      <c r="C46" s="21"/>
      <c r="D46" s="21"/>
      <c r="E46" s="21"/>
      <c r="F46" s="18"/>
      <c r="G46" s="19"/>
    </row>
    <row r="47" spans="1:10" s="20" customFormat="1" ht="18.75" customHeight="1" x14ac:dyDescent="0.2">
      <c r="A47" s="17"/>
      <c r="B47" s="21"/>
      <c r="C47" s="21"/>
      <c r="D47" s="21"/>
      <c r="E47" s="21"/>
      <c r="F47" s="18"/>
      <c r="G47" s="19"/>
    </row>
    <row r="48" spans="1:10" s="20" customFormat="1" ht="18.75" customHeight="1" x14ac:dyDescent="0.2">
      <c r="A48" s="17"/>
      <c r="B48" s="21"/>
      <c r="C48" s="21"/>
      <c r="D48" s="21"/>
      <c r="E48" s="21"/>
      <c r="F48" s="18"/>
      <c r="G48" s="19"/>
    </row>
    <row r="49" spans="1:8" s="20" customFormat="1" ht="18.75" customHeight="1" x14ac:dyDescent="0.2">
      <c r="A49" s="17"/>
      <c r="B49" s="21"/>
      <c r="C49" s="21"/>
      <c r="D49" s="21"/>
      <c r="E49" s="21"/>
      <c r="F49" s="18"/>
      <c r="G49" s="19"/>
    </row>
    <row r="50" spans="1:8" s="20" customFormat="1" ht="18.75" customHeight="1" x14ac:dyDescent="0.2">
      <c r="A50" s="17"/>
      <c r="B50" s="21"/>
      <c r="C50" s="21"/>
      <c r="D50" s="21"/>
      <c r="E50" s="21"/>
      <c r="F50" s="18"/>
      <c r="G50" s="19"/>
    </row>
    <row r="51" spans="1:8" s="20" customFormat="1" ht="18.75" customHeight="1" x14ac:dyDescent="0.2">
      <c r="A51" s="17"/>
      <c r="B51" s="21"/>
      <c r="C51" s="21"/>
      <c r="D51" s="21"/>
      <c r="E51" s="21"/>
      <c r="F51" s="18"/>
      <c r="G51" s="19"/>
    </row>
    <row r="52" spans="1:8" s="20" customFormat="1" ht="18.75" customHeight="1" x14ac:dyDescent="0.2">
      <c r="A52" s="17"/>
      <c r="B52" s="146"/>
      <c r="C52" s="146"/>
      <c r="D52" s="146"/>
      <c r="E52" s="146"/>
      <c r="F52" s="18"/>
      <c r="G52" s="19"/>
    </row>
    <row r="53" spans="1:8" s="20" customFormat="1" ht="18.75" customHeight="1" x14ac:dyDescent="0.2">
      <c r="A53" s="17"/>
      <c r="B53" s="146"/>
      <c r="C53" s="146"/>
      <c r="D53" s="146"/>
      <c r="E53" s="146"/>
      <c r="F53" s="18"/>
      <c r="G53" s="19"/>
    </row>
    <row r="54" spans="1:8" s="20" customFormat="1" ht="18.75" customHeight="1" x14ac:dyDescent="0.2">
      <c r="A54" s="17"/>
      <c r="B54" s="21"/>
      <c r="C54" s="21"/>
      <c r="D54" s="21"/>
      <c r="E54" s="21"/>
      <c r="F54" s="18"/>
      <c r="G54" s="19"/>
    </row>
    <row r="55" spans="1:8" s="20" customFormat="1" ht="18.75" customHeight="1" x14ac:dyDescent="0.2">
      <c r="A55" s="17"/>
      <c r="B55" s="17"/>
      <c r="C55" s="17"/>
      <c r="D55" s="17"/>
      <c r="E55" s="17"/>
      <c r="F55" s="18"/>
      <c r="G55" s="19"/>
    </row>
    <row r="56" spans="1:8" s="20" customFormat="1" ht="18.75" customHeight="1" x14ac:dyDescent="0.2">
      <c r="A56" s="17"/>
      <c r="B56" s="17"/>
      <c r="C56" s="17"/>
      <c r="D56" s="17"/>
      <c r="E56" s="17"/>
      <c r="F56" s="18"/>
      <c r="G56" s="19"/>
    </row>
    <row r="57" spans="1:8" s="20" customFormat="1" ht="18.75" customHeight="1" x14ac:dyDescent="0.2">
      <c r="A57" s="17"/>
      <c r="B57" s="17"/>
      <c r="C57" s="17"/>
      <c r="D57" s="17"/>
      <c r="E57" s="17"/>
      <c r="F57" s="18"/>
      <c r="G57" s="19"/>
    </row>
    <row r="58" spans="1:8" s="55" customFormat="1" ht="18.75" customHeight="1" x14ac:dyDescent="0.25">
      <c r="A58" s="22"/>
      <c r="B58" s="236" t="s">
        <v>16</v>
      </c>
      <c r="C58" s="22"/>
      <c r="D58" s="22"/>
      <c r="E58" s="22"/>
      <c r="F58" s="237">
        <f>+F17+F20+F27+F30+F32+F37+F44</f>
        <v>239000882</v>
      </c>
      <c r="G58" s="52"/>
      <c r="H58" s="218">
        <f>+F58-'BALANZA FINAL'!G71</f>
        <v>0</v>
      </c>
    </row>
    <row r="59" spans="1:8" s="20" customFormat="1" ht="18.75" customHeight="1" x14ac:dyDescent="0.2">
      <c r="A59" s="23" t="s">
        <v>3</v>
      </c>
      <c r="B59" s="23"/>
      <c r="C59" s="23"/>
      <c r="D59" s="23"/>
      <c r="E59" s="23"/>
      <c r="F59" s="23"/>
      <c r="G59" s="23"/>
    </row>
    <row r="60" spans="1:8" s="25" customFormat="1" ht="16.5" customHeight="1" x14ac:dyDescent="0.2">
      <c r="A60" s="24"/>
      <c r="B60" s="24"/>
      <c r="C60" s="24"/>
      <c r="D60" s="24"/>
      <c r="E60" s="24"/>
      <c r="F60" s="105"/>
      <c r="G60" s="26"/>
    </row>
    <row r="61" spans="1:8" x14ac:dyDescent="0.2">
      <c r="A61" s="7"/>
      <c r="B61" s="7"/>
      <c r="C61" s="7"/>
      <c r="D61" s="7"/>
      <c r="E61" s="7"/>
      <c r="F61" s="7"/>
      <c r="G61" s="7"/>
    </row>
    <row r="62" spans="1:8" ht="15" x14ac:dyDescent="0.2">
      <c r="A62" s="7"/>
      <c r="B62" s="7"/>
      <c r="C62" s="7"/>
      <c r="D62" s="7"/>
      <c r="E62" s="7"/>
      <c r="F62" s="27"/>
      <c r="G62" s="7"/>
    </row>
    <row r="63" spans="1:8" x14ac:dyDescent="0.2">
      <c r="A63" s="7"/>
      <c r="B63" s="7"/>
      <c r="C63" s="7"/>
      <c r="D63" s="7"/>
      <c r="E63" s="7"/>
      <c r="F63" s="7"/>
      <c r="G63" s="7"/>
    </row>
    <row r="64" spans="1:8" x14ac:dyDescent="0.2">
      <c r="A64" s="7"/>
      <c r="B64" s="7"/>
      <c r="C64" s="7"/>
      <c r="D64" s="7"/>
      <c r="E64" s="7"/>
      <c r="F64" s="7"/>
      <c r="G64" s="7"/>
    </row>
    <row r="65" spans="1:7" x14ac:dyDescent="0.2">
      <c r="A65" s="7"/>
      <c r="B65" s="7"/>
      <c r="C65" s="7"/>
      <c r="D65" s="7"/>
      <c r="E65" s="7"/>
      <c r="F65" s="11"/>
      <c r="G65" s="7"/>
    </row>
    <row r="66" spans="1:7" x14ac:dyDescent="0.2">
      <c r="A66" s="7"/>
      <c r="B66" s="7"/>
      <c r="C66" s="7"/>
      <c r="D66" s="7"/>
      <c r="E66" s="7"/>
      <c r="F66" s="7"/>
      <c r="G66" s="7"/>
    </row>
    <row r="67" spans="1:7" x14ac:dyDescent="0.2">
      <c r="A67" s="7"/>
      <c r="B67" s="7"/>
      <c r="C67" s="7"/>
      <c r="D67" s="7"/>
      <c r="E67" s="7"/>
      <c r="F67" s="7"/>
      <c r="G67" s="7"/>
    </row>
    <row r="68" spans="1:7" x14ac:dyDescent="0.2">
      <c r="A68" s="7"/>
      <c r="B68" s="7"/>
      <c r="C68" s="7"/>
      <c r="D68" s="7"/>
      <c r="E68" s="7"/>
      <c r="F68" s="11"/>
      <c r="G68" s="7"/>
    </row>
    <row r="69" spans="1:7" x14ac:dyDescent="0.2">
      <c r="A69" s="7"/>
      <c r="B69" s="7"/>
      <c r="C69" s="7"/>
      <c r="D69" s="7"/>
      <c r="E69" s="7"/>
      <c r="F69" s="7"/>
      <c r="G69" s="7"/>
    </row>
    <row r="70" spans="1:7" x14ac:dyDescent="0.2">
      <c r="A70" s="7"/>
      <c r="B70" s="7"/>
      <c r="C70" s="7"/>
      <c r="D70" s="7"/>
      <c r="E70" s="7"/>
      <c r="F70" s="7"/>
      <c r="G70" s="7"/>
    </row>
    <row r="71" spans="1:7" x14ac:dyDescent="0.2">
      <c r="A71" s="7"/>
      <c r="B71" s="7"/>
      <c r="C71" s="7"/>
      <c r="D71" s="7"/>
      <c r="E71" s="7"/>
      <c r="F71" s="7"/>
      <c r="G71" s="7"/>
    </row>
    <row r="72" spans="1:7" x14ac:dyDescent="0.2">
      <c r="A72" s="7"/>
      <c r="B72" s="7"/>
      <c r="C72" s="7"/>
      <c r="D72" s="7"/>
      <c r="E72" s="7"/>
      <c r="F72" s="7"/>
      <c r="G72" s="7"/>
    </row>
    <row r="73" spans="1:7" x14ac:dyDescent="0.2">
      <c r="A73" s="7"/>
      <c r="B73" s="7"/>
      <c r="C73" s="7"/>
      <c r="D73" s="7"/>
      <c r="E73" s="7"/>
      <c r="F73" s="7"/>
      <c r="G73" s="7"/>
    </row>
    <row r="74" spans="1:7" x14ac:dyDescent="0.2">
      <c r="A74" s="7"/>
      <c r="B74" s="7"/>
      <c r="C74" s="7"/>
      <c r="D74" s="7"/>
      <c r="E74" s="7"/>
      <c r="F74" s="7"/>
      <c r="G74" s="7"/>
    </row>
    <row r="75" spans="1:7" x14ac:dyDescent="0.2">
      <c r="A75" s="7"/>
      <c r="B75" s="7"/>
      <c r="C75" s="7"/>
      <c r="D75" s="7"/>
      <c r="E75" s="7"/>
      <c r="F75" s="7"/>
      <c r="G75" s="7"/>
    </row>
    <row r="76" spans="1:7" x14ac:dyDescent="0.2">
      <c r="A76" s="7"/>
      <c r="B76" s="7"/>
      <c r="C76" s="7"/>
      <c r="D76" s="7"/>
      <c r="E76" s="7"/>
      <c r="F76" s="7"/>
      <c r="G76" s="7"/>
    </row>
    <row r="77" spans="1:7" x14ac:dyDescent="0.2">
      <c r="A77" s="7"/>
      <c r="B77" s="7"/>
      <c r="C77" s="7"/>
      <c r="D77" s="7"/>
      <c r="E77" s="7"/>
      <c r="F77" s="7"/>
      <c r="G77" s="7"/>
    </row>
    <row r="78" spans="1:7" x14ac:dyDescent="0.2">
      <c r="A78" s="7"/>
      <c r="B78" s="7"/>
      <c r="C78" s="7"/>
      <c r="D78" s="7"/>
      <c r="E78" s="7"/>
      <c r="F78" s="7"/>
      <c r="G78" s="7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7"/>
      <c r="B80" s="7"/>
      <c r="C80" s="7"/>
      <c r="D80" s="7"/>
      <c r="E80" s="7"/>
      <c r="F80" s="7"/>
      <c r="G80" s="7"/>
    </row>
    <row r="81" spans="1:8" x14ac:dyDescent="0.2">
      <c r="A81" s="7"/>
      <c r="B81" s="7"/>
      <c r="C81" s="7"/>
      <c r="D81" s="7"/>
      <c r="E81" s="7"/>
      <c r="F81" s="7"/>
      <c r="G81" s="7"/>
    </row>
    <row r="82" spans="1:8" x14ac:dyDescent="0.2">
      <c r="A82" s="7"/>
      <c r="B82" s="7"/>
      <c r="C82" s="7"/>
      <c r="D82" s="7"/>
      <c r="E82" s="7"/>
      <c r="F82" s="7"/>
      <c r="G82" s="7"/>
    </row>
    <row r="83" spans="1:8" x14ac:dyDescent="0.2">
      <c r="A83" s="7"/>
      <c r="B83" s="7"/>
      <c r="C83" s="7"/>
      <c r="D83" s="7"/>
      <c r="E83" s="7"/>
      <c r="F83" s="7"/>
      <c r="G83" s="7"/>
    </row>
    <row r="84" spans="1:8" x14ac:dyDescent="0.2">
      <c r="A84" s="7"/>
      <c r="B84" s="7"/>
      <c r="C84" s="7"/>
      <c r="D84" s="7"/>
      <c r="E84" s="7"/>
      <c r="F84" s="7"/>
      <c r="G84" s="7"/>
    </row>
    <row r="85" spans="1:8" x14ac:dyDescent="0.2">
      <c r="A85" s="7"/>
      <c r="B85" s="7"/>
      <c r="C85" s="7"/>
      <c r="D85" s="7"/>
      <c r="E85" s="7"/>
      <c r="F85" s="7"/>
      <c r="G85" s="7"/>
    </row>
    <row r="86" spans="1:8" x14ac:dyDescent="0.2">
      <c r="A86" s="7"/>
      <c r="B86" s="7"/>
      <c r="C86" s="7"/>
      <c r="D86" s="7"/>
      <c r="E86" s="7"/>
      <c r="F86" s="7"/>
      <c r="G86" s="7"/>
    </row>
    <row r="87" spans="1:8" x14ac:dyDescent="0.2">
      <c r="A87" s="7"/>
      <c r="B87" s="7"/>
      <c r="C87" s="7"/>
      <c r="D87" s="7"/>
      <c r="E87" s="7"/>
      <c r="F87" s="7"/>
      <c r="G87" s="7"/>
    </row>
    <row r="88" spans="1:8" x14ac:dyDescent="0.2">
      <c r="A88" s="7"/>
      <c r="B88" s="7"/>
      <c r="C88" s="7"/>
      <c r="D88" s="7"/>
      <c r="E88" s="7"/>
      <c r="F88" s="7"/>
      <c r="G88" s="7"/>
    </row>
    <row r="89" spans="1:8" x14ac:dyDescent="0.2">
      <c r="A89" s="7"/>
      <c r="B89" s="7"/>
      <c r="C89" s="7"/>
      <c r="D89" s="7"/>
      <c r="E89" s="7"/>
      <c r="F89" s="7"/>
      <c r="G89" s="7"/>
    </row>
    <row r="90" spans="1:8" x14ac:dyDescent="0.2">
      <c r="A90" s="7"/>
      <c r="B90" s="7"/>
      <c r="C90" s="7"/>
      <c r="D90" s="7"/>
      <c r="E90" s="7"/>
      <c r="F90" s="7"/>
      <c r="G90" s="7"/>
    </row>
    <row r="91" spans="1:8" x14ac:dyDescent="0.2">
      <c r="A91" s="7"/>
      <c r="B91" s="7"/>
      <c r="C91" s="7"/>
      <c r="D91" s="7"/>
      <c r="E91" s="7"/>
      <c r="F91" s="7"/>
      <c r="G91" s="7"/>
    </row>
    <row r="92" spans="1:8" x14ac:dyDescent="0.2">
      <c r="A92" s="12"/>
      <c r="B92" s="12"/>
      <c r="C92" s="12"/>
      <c r="D92" s="12"/>
      <c r="E92" s="12"/>
      <c r="F92" s="12"/>
      <c r="G92" s="12"/>
    </row>
    <row r="93" spans="1:8" s="1" customFormat="1" x14ac:dyDescent="0.2">
      <c r="A93" s="8"/>
      <c r="B93" s="8"/>
      <c r="C93" s="8"/>
      <c r="D93" s="8"/>
      <c r="E93" s="8"/>
      <c r="F93" s="8"/>
      <c r="G93" s="8"/>
    </row>
    <row r="94" spans="1:8" s="1" customFormat="1" x14ac:dyDescent="0.2">
      <c r="A94" s="10"/>
      <c r="B94" s="10"/>
      <c r="C94" s="10"/>
      <c r="D94" s="10"/>
      <c r="E94" s="10"/>
      <c r="F94" s="10"/>
      <c r="G94" s="10"/>
    </row>
    <row r="95" spans="1:8" s="1" customFormat="1" ht="15" x14ac:dyDescent="0.25">
      <c r="A95" s="13"/>
      <c r="B95" s="13"/>
      <c r="C95" s="13"/>
      <c r="D95" s="13"/>
      <c r="E95" s="13"/>
      <c r="F95" s="13"/>
      <c r="G95" s="13"/>
    </row>
    <row r="96" spans="1:8" s="9" customFormat="1" x14ac:dyDescent="0.2">
      <c r="A96" s="10"/>
      <c r="B96" s="10"/>
      <c r="C96" s="10"/>
      <c r="D96" s="10"/>
      <c r="E96" s="10"/>
      <c r="F96" s="10"/>
      <c r="G96" s="10"/>
      <c r="H96" s="14"/>
    </row>
    <row r="97" spans="1:7" s="1" customFormat="1" x14ac:dyDescent="0.2">
      <c r="A97" s="15"/>
      <c r="B97" s="15"/>
      <c r="C97" s="15"/>
      <c r="D97" s="15"/>
      <c r="E97" s="15"/>
      <c r="F97" s="15"/>
      <c r="G97" s="15"/>
    </row>
    <row r="98" spans="1:7" s="1" customFormat="1" x14ac:dyDescent="0.2">
      <c r="A98" s="16"/>
      <c r="B98" s="16"/>
      <c r="C98" s="16"/>
      <c r="D98" s="16"/>
      <c r="E98" s="16"/>
      <c r="F98" s="16"/>
      <c r="G98" s="16"/>
    </row>
    <row r="99" spans="1:7" s="1" customFormat="1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2"/>
      <c r="B100" s="12"/>
      <c r="C100" s="12"/>
      <c r="D100" s="12"/>
      <c r="E100" s="12"/>
      <c r="F100" s="12"/>
      <c r="G100" s="12"/>
    </row>
    <row r="101" spans="1:7" x14ac:dyDescent="0.2">
      <c r="A101" s="12"/>
      <c r="B101" s="12"/>
      <c r="C101" s="12"/>
      <c r="D101" s="12"/>
      <c r="E101" s="12"/>
      <c r="F101" s="12"/>
      <c r="G101" s="12"/>
    </row>
    <row r="102" spans="1:7" x14ac:dyDescent="0.2">
      <c r="A102" s="12"/>
      <c r="B102" s="12"/>
      <c r="C102" s="12"/>
      <c r="D102" s="12"/>
      <c r="E102" s="12"/>
      <c r="F102" s="12"/>
      <c r="G102" s="12"/>
    </row>
    <row r="103" spans="1:7" x14ac:dyDescent="0.2">
      <c r="A103" s="12"/>
      <c r="B103" s="12"/>
      <c r="C103" s="12"/>
      <c r="D103" s="12"/>
      <c r="E103" s="12"/>
      <c r="F103" s="12"/>
      <c r="G103" s="12"/>
    </row>
    <row r="104" spans="1:7" x14ac:dyDescent="0.2">
      <c r="A104" s="12"/>
      <c r="B104" s="12"/>
      <c r="C104" s="12"/>
      <c r="D104" s="12"/>
      <c r="E104" s="12"/>
      <c r="F104" s="12"/>
      <c r="G104" s="12"/>
    </row>
    <row r="105" spans="1:7" x14ac:dyDescent="0.2">
      <c r="A105" s="12"/>
      <c r="B105" s="12"/>
      <c r="C105" s="12"/>
      <c r="D105" s="12"/>
      <c r="E105" s="12"/>
      <c r="F105" s="12"/>
      <c r="G105" s="12"/>
    </row>
    <row r="106" spans="1:7" x14ac:dyDescent="0.2">
      <c r="A106" s="12"/>
      <c r="B106" s="12"/>
      <c r="C106" s="12"/>
      <c r="D106" s="12"/>
      <c r="E106" s="12"/>
      <c r="F106" s="12"/>
      <c r="G106" s="12"/>
    </row>
    <row r="107" spans="1:7" x14ac:dyDescent="0.2">
      <c r="A107" s="12"/>
      <c r="B107" s="12"/>
      <c r="C107" s="12"/>
      <c r="D107" s="12"/>
      <c r="E107" s="12"/>
      <c r="F107" s="12"/>
      <c r="G107" s="12"/>
    </row>
    <row r="108" spans="1:7" x14ac:dyDescent="0.2">
      <c r="A108" s="12"/>
      <c r="B108" s="12"/>
      <c r="C108" s="12"/>
      <c r="D108" s="12"/>
      <c r="E108" s="12"/>
      <c r="F108" s="12"/>
      <c r="G108" s="12"/>
    </row>
  </sheetData>
  <mergeCells count="9">
    <mergeCell ref="A9:G9"/>
    <mergeCell ref="A10:G10"/>
    <mergeCell ref="F13:F15"/>
    <mergeCell ref="A2:G2"/>
    <mergeCell ref="A4:G4"/>
    <mergeCell ref="A7:G7"/>
    <mergeCell ref="A8:G8"/>
    <mergeCell ref="B13:B15"/>
    <mergeCell ref="D13:D15"/>
  </mergeCells>
  <printOptions horizontalCentered="1" verticalCentered="1"/>
  <pageMargins left="0.59055118110236227" right="0.39370078740157483" top="0.39370078740157483" bottom="0" header="0" footer="0"/>
  <pageSetup scale="70" orientation="portrait" horizontalDpi="4294967295" verticalDpi="429496729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view="pageBreakPreview" topLeftCell="A13" zoomScaleNormal="75" zoomScaleSheetLayoutView="100" workbookViewId="0">
      <selection activeCell="D40" sqref="D40"/>
    </sheetView>
  </sheetViews>
  <sheetFormatPr baseColWidth="10" defaultRowHeight="12.75" x14ac:dyDescent="0.2"/>
  <cols>
    <col min="1" max="1" width="4.28515625" customWidth="1"/>
    <col min="2" max="2" width="68" customWidth="1"/>
    <col min="3" max="3" width="4.28515625" customWidth="1"/>
    <col min="4" max="4" width="21.42578125" customWidth="1"/>
    <col min="5" max="5" width="4.28515625" customWidth="1"/>
    <col min="6" max="6" width="21.42578125" customWidth="1"/>
    <col min="7" max="7" width="4.28515625" customWidth="1"/>
    <col min="8" max="8" width="8.85546875" customWidth="1"/>
    <col min="10" max="11" width="12.7109375" bestFit="1" customWidth="1"/>
    <col min="14" max="14" width="12.7109375" bestFit="1" customWidth="1"/>
  </cols>
  <sheetData>
    <row r="1" spans="1:8" ht="15" customHeight="1" x14ac:dyDescent="0.2"/>
    <row r="2" spans="1:8" ht="25.5" customHeight="1" x14ac:dyDescent="0.2">
      <c r="A2" s="311"/>
      <c r="B2" s="311"/>
      <c r="C2" s="311"/>
      <c r="D2" s="311"/>
      <c r="E2" s="311"/>
      <c r="F2" s="311"/>
      <c r="G2" s="311"/>
    </row>
    <row r="3" spans="1:8" ht="25.5" customHeight="1" x14ac:dyDescent="0.2">
      <c r="A3" s="247"/>
      <c r="B3" s="247"/>
      <c r="C3" s="247"/>
      <c r="D3" s="247"/>
      <c r="E3" s="247"/>
      <c r="F3" s="247"/>
      <c r="G3" s="247"/>
    </row>
    <row r="4" spans="1:8" ht="25.5" customHeight="1" x14ac:dyDescent="0.2">
      <c r="A4" s="322" t="str">
        <f>+'ING-ACUMULADO'!A4:G4</f>
        <v>SISTEMA ESTATAL PARA EL DESARROLLO INTEGRAL DE LA FAMILIA</v>
      </c>
      <c r="B4" s="322"/>
      <c r="C4" s="322"/>
      <c r="D4" s="322"/>
      <c r="E4" s="322"/>
      <c r="F4" s="322"/>
      <c r="G4" s="322"/>
    </row>
    <row r="5" spans="1:8" ht="15" customHeight="1" x14ac:dyDescent="0.25">
      <c r="A5" s="2"/>
      <c r="B5" s="2"/>
      <c r="C5" s="2"/>
      <c r="D5" s="2"/>
      <c r="E5" s="2"/>
      <c r="F5" s="2"/>
      <c r="G5" s="2"/>
    </row>
    <row r="6" spans="1:8" ht="15" customHeight="1" x14ac:dyDescent="0.25">
      <c r="A6" s="2"/>
      <c r="B6" s="2"/>
      <c r="C6" s="2"/>
      <c r="D6" s="2"/>
      <c r="E6" s="2"/>
      <c r="F6" s="2"/>
      <c r="G6" s="2"/>
    </row>
    <row r="7" spans="1:8" ht="15" customHeight="1" x14ac:dyDescent="0.25">
      <c r="A7" s="320" t="s">
        <v>174</v>
      </c>
      <c r="B7" s="320"/>
      <c r="C7" s="320"/>
      <c r="D7" s="320"/>
      <c r="E7" s="320"/>
      <c r="F7" s="320"/>
      <c r="G7" s="320"/>
    </row>
    <row r="8" spans="1:8" ht="15" customHeight="1" x14ac:dyDescent="0.25">
      <c r="A8" s="320" t="str">
        <f>'BALANZA FINAL'!D91</f>
        <v>DEL 01 DE OCTUBRE AL 31 DE DICIEMBRE  DE 2019</v>
      </c>
      <c r="B8" s="320"/>
      <c r="C8" s="320"/>
      <c r="D8" s="320"/>
      <c r="E8" s="320"/>
      <c r="F8" s="320"/>
      <c r="G8" s="320"/>
      <c r="H8" s="60"/>
    </row>
    <row r="9" spans="1:8" ht="15" customHeight="1" x14ac:dyDescent="0.25">
      <c r="A9" s="320" t="s">
        <v>0</v>
      </c>
      <c r="B9" s="320"/>
      <c r="C9" s="320"/>
      <c r="D9" s="320"/>
      <c r="E9" s="320"/>
      <c r="F9" s="320"/>
      <c r="G9" s="320"/>
    </row>
    <row r="10" spans="1:8" ht="15" customHeight="1" x14ac:dyDescent="0.2">
      <c r="A10" s="319"/>
      <c r="B10" s="319"/>
      <c r="C10" s="319"/>
      <c r="D10" s="319"/>
      <c r="E10" s="319"/>
      <c r="F10" s="319"/>
      <c r="G10" s="319"/>
    </row>
    <row r="11" spans="1:8" ht="18.75" customHeight="1" x14ac:dyDescent="0.2">
      <c r="A11" s="3"/>
      <c r="B11" s="3"/>
      <c r="C11" s="3"/>
      <c r="D11" s="132"/>
      <c r="E11" s="132"/>
      <c r="F11" s="3"/>
      <c r="G11" s="3"/>
    </row>
    <row r="12" spans="1:8" ht="18.75" customHeight="1" x14ac:dyDescent="0.2">
      <c r="A12" s="3"/>
      <c r="B12" s="3"/>
      <c r="C12" s="3"/>
      <c r="D12" s="132"/>
      <c r="E12" s="132"/>
      <c r="F12" s="3"/>
      <c r="G12" s="3"/>
    </row>
    <row r="13" spans="1:8" ht="18.75" customHeight="1" x14ac:dyDescent="0.2">
      <c r="A13" s="6"/>
      <c r="B13" s="321" t="s">
        <v>14</v>
      </c>
      <c r="C13" s="6"/>
      <c r="D13" s="321"/>
      <c r="E13" s="6"/>
      <c r="F13" s="321" t="s">
        <v>4</v>
      </c>
      <c r="G13" s="4"/>
    </row>
    <row r="14" spans="1:8" ht="18.75" customHeight="1" x14ac:dyDescent="0.2">
      <c r="A14" s="6"/>
      <c r="B14" s="321"/>
      <c r="C14" s="6"/>
      <c r="D14" s="321"/>
      <c r="E14" s="6"/>
      <c r="F14" s="321" t="s">
        <v>4</v>
      </c>
      <c r="G14" s="4"/>
    </row>
    <row r="15" spans="1:8" ht="18.75" customHeight="1" x14ac:dyDescent="0.2">
      <c r="A15" s="6"/>
      <c r="B15" s="321"/>
      <c r="C15" s="6"/>
      <c r="D15" s="321"/>
      <c r="E15" s="6"/>
      <c r="F15" s="321"/>
      <c r="G15" s="4"/>
    </row>
    <row r="16" spans="1:8" s="20" customFormat="1" ht="18.75" customHeight="1" x14ac:dyDescent="0.2">
      <c r="A16" s="17"/>
      <c r="B16" s="17"/>
      <c r="C16" s="17"/>
      <c r="D16" s="17"/>
      <c r="E16" s="17"/>
      <c r="F16" s="18"/>
      <c r="G16" s="19"/>
    </row>
    <row r="17" spans="1:11" s="20" customFormat="1" ht="18.75" customHeight="1" x14ac:dyDescent="0.2">
      <c r="A17" s="17"/>
      <c r="B17" s="17" t="s">
        <v>8</v>
      </c>
      <c r="C17" s="17"/>
      <c r="D17" s="17"/>
      <c r="E17" s="17"/>
      <c r="F17" s="56">
        <f>'BALANZA FINAL'!E76</f>
        <v>14029797</v>
      </c>
      <c r="G17" s="19"/>
    </row>
    <row r="18" spans="1:11" s="20" customFormat="1" ht="18.75" customHeight="1" x14ac:dyDescent="0.2">
      <c r="A18" s="17"/>
      <c r="G18" s="19"/>
    </row>
    <row r="19" spans="1:11" s="20" customFormat="1" ht="18.75" customHeight="1" x14ac:dyDescent="0.2">
      <c r="A19" s="17"/>
      <c r="B19" s="17" t="s">
        <v>9</v>
      </c>
      <c r="C19" s="17"/>
      <c r="D19" s="17"/>
      <c r="E19" s="17"/>
      <c r="F19" s="56">
        <f>'BALANZA FINAL'!E77</f>
        <v>1459364</v>
      </c>
      <c r="G19" s="19"/>
    </row>
    <row r="20" spans="1:11" s="20" customFormat="1" ht="18.75" customHeight="1" x14ac:dyDescent="0.2">
      <c r="A20" s="17"/>
      <c r="G20" s="19"/>
    </row>
    <row r="21" spans="1:11" s="20" customFormat="1" ht="18.75" customHeight="1" x14ac:dyDescent="0.2">
      <c r="A21" s="17"/>
      <c r="B21" s="17" t="s">
        <v>10</v>
      </c>
      <c r="C21" s="17"/>
      <c r="D21" s="17"/>
      <c r="E21" s="17"/>
      <c r="F21" s="56">
        <f>'BALANZA FINAL'!E78</f>
        <v>4301236</v>
      </c>
      <c r="G21" s="19"/>
    </row>
    <row r="22" spans="1:11" s="20" customFormat="1" ht="18.75" customHeight="1" x14ac:dyDescent="0.2">
      <c r="A22" s="17"/>
      <c r="G22" s="19"/>
    </row>
    <row r="23" spans="1:11" s="20" customFormat="1" ht="18.75" customHeight="1" x14ac:dyDescent="0.2">
      <c r="A23" s="17"/>
      <c r="B23" s="17" t="s">
        <v>24</v>
      </c>
      <c r="C23" s="17"/>
      <c r="D23" s="17"/>
      <c r="E23" s="17"/>
      <c r="F23" s="56">
        <f>'BALANZA FINAL'!E79</f>
        <v>61447826</v>
      </c>
      <c r="G23" s="19"/>
    </row>
    <row r="24" spans="1:11" s="20" customFormat="1" ht="18.75" customHeight="1" x14ac:dyDescent="0.2">
      <c r="A24" s="17"/>
      <c r="B24" s="17"/>
      <c r="C24" s="17"/>
      <c r="D24" s="17"/>
      <c r="E24" s="17"/>
      <c r="F24" s="56"/>
      <c r="G24" s="19"/>
      <c r="J24" s="53">
        <f>+F23-D25</f>
        <v>23016062</v>
      </c>
      <c r="K24" s="53"/>
    </row>
    <row r="25" spans="1:11" s="20" customFormat="1" ht="18.75" customHeight="1" x14ac:dyDescent="0.2">
      <c r="A25" s="17"/>
      <c r="B25" s="17" t="s">
        <v>152</v>
      </c>
      <c r="C25" s="17"/>
      <c r="D25" s="129">
        <v>38431764</v>
      </c>
      <c r="E25" s="17"/>
      <c r="F25" s="56"/>
      <c r="G25" s="19"/>
      <c r="J25" s="53"/>
    </row>
    <row r="26" spans="1:11" s="20" customFormat="1" ht="18.75" hidden="1" customHeight="1" x14ac:dyDescent="0.2">
      <c r="A26" s="17"/>
      <c r="B26" s="17" t="s">
        <v>85</v>
      </c>
      <c r="C26" s="17"/>
      <c r="D26" s="129"/>
      <c r="E26" s="17"/>
      <c r="F26" s="56"/>
      <c r="G26" s="19"/>
    </row>
    <row r="27" spans="1:11" s="20" customFormat="1" ht="18.75" hidden="1" customHeight="1" x14ac:dyDescent="0.2">
      <c r="A27" s="17"/>
      <c r="B27" s="17" t="s">
        <v>87</v>
      </c>
      <c r="C27" s="17"/>
      <c r="D27" s="129"/>
      <c r="E27" s="17"/>
      <c r="F27" s="56"/>
      <c r="G27" s="19"/>
    </row>
    <row r="28" spans="1:11" s="20" customFormat="1" ht="18.75" hidden="1" customHeight="1" x14ac:dyDescent="0.2">
      <c r="A28" s="17"/>
      <c r="B28" s="17" t="s">
        <v>90</v>
      </c>
      <c r="C28" s="17"/>
      <c r="D28" s="129"/>
      <c r="E28" s="17"/>
      <c r="F28" s="56"/>
      <c r="G28" s="19"/>
    </row>
    <row r="29" spans="1:11" s="20" customFormat="1" ht="18.75" hidden="1" customHeight="1" x14ac:dyDescent="0.2">
      <c r="A29" s="17"/>
      <c r="B29" s="17" t="s">
        <v>91</v>
      </c>
      <c r="C29" s="17"/>
      <c r="D29" s="129"/>
      <c r="E29" s="17"/>
      <c r="F29" s="56"/>
      <c r="G29" s="19"/>
    </row>
    <row r="30" spans="1:11" s="20" customFormat="1" ht="18.75" hidden="1" customHeight="1" x14ac:dyDescent="0.2">
      <c r="A30" s="17"/>
      <c r="B30" s="17" t="s">
        <v>92</v>
      </c>
      <c r="C30" s="17"/>
      <c r="D30" s="129"/>
      <c r="E30" s="17"/>
      <c r="F30" s="56"/>
      <c r="G30" s="19"/>
    </row>
    <row r="31" spans="1:11" s="20" customFormat="1" ht="18.75" hidden="1" customHeight="1" x14ac:dyDescent="0.2">
      <c r="A31" s="17"/>
      <c r="B31" s="17" t="s">
        <v>93</v>
      </c>
      <c r="C31" s="17"/>
      <c r="D31" s="129"/>
      <c r="E31" s="17"/>
      <c r="F31" s="56"/>
      <c r="G31" s="19"/>
    </row>
    <row r="32" spans="1:11" s="20" customFormat="1" ht="18.75" customHeight="1" x14ac:dyDescent="0.2">
      <c r="A32" s="17"/>
      <c r="B32" s="17" t="s">
        <v>172</v>
      </c>
      <c r="C32" s="17"/>
      <c r="D32" s="129">
        <v>23016062</v>
      </c>
      <c r="E32" s="17"/>
      <c r="F32" s="56"/>
      <c r="G32" s="19"/>
      <c r="I32" s="144"/>
      <c r="J32" s="53"/>
    </row>
    <row r="33" spans="1:14" s="20" customFormat="1" ht="18.75" customHeight="1" x14ac:dyDescent="0.2">
      <c r="A33" s="17"/>
      <c r="B33" s="17"/>
      <c r="C33" s="17"/>
      <c r="D33" s="129"/>
      <c r="E33" s="17"/>
      <c r="F33" s="56"/>
      <c r="G33" s="19"/>
      <c r="J33" s="252">
        <f>+F23-26973077</f>
        <v>34474749</v>
      </c>
    </row>
    <row r="34" spans="1:14" s="20" customFormat="1" ht="18.75" hidden="1" customHeight="1" x14ac:dyDescent="0.2">
      <c r="A34" s="17"/>
      <c r="B34" s="17"/>
      <c r="C34" s="17"/>
      <c r="D34" s="19"/>
      <c r="E34" s="17"/>
      <c r="F34" s="56"/>
      <c r="G34" s="19"/>
    </row>
    <row r="35" spans="1:14" s="20" customFormat="1" ht="18.75" hidden="1" customHeight="1" x14ac:dyDescent="0.2">
      <c r="A35" s="17"/>
      <c r="B35" s="17"/>
      <c r="C35" s="17"/>
      <c r="D35" s="19"/>
      <c r="E35" s="17"/>
      <c r="F35" s="56"/>
      <c r="G35" s="19"/>
    </row>
    <row r="36" spans="1:14" s="20" customFormat="1" ht="18.75" customHeight="1" x14ac:dyDescent="0.2">
      <c r="A36" s="17"/>
      <c r="B36" s="17" t="s">
        <v>20</v>
      </c>
      <c r="C36" s="17"/>
      <c r="D36" s="19"/>
      <c r="E36" s="17"/>
      <c r="F36" s="56">
        <f>'BALANZA FINAL'!E80</f>
        <v>0</v>
      </c>
      <c r="G36" s="19"/>
      <c r="N36" s="53"/>
    </row>
    <row r="37" spans="1:14" s="20" customFormat="1" ht="18.75" customHeight="1" x14ac:dyDescent="0.2">
      <c r="A37" s="17"/>
      <c r="C37" s="17"/>
      <c r="D37" s="19"/>
      <c r="E37" s="17"/>
      <c r="F37" s="56"/>
      <c r="G37" s="19"/>
      <c r="K37" s="53"/>
    </row>
    <row r="38" spans="1:14" s="20" customFormat="1" ht="18.75" customHeight="1" x14ac:dyDescent="0.2">
      <c r="A38" s="17"/>
      <c r="B38" s="17" t="s">
        <v>95</v>
      </c>
      <c r="F38" s="56">
        <f>'BALANZA FINAL'!E81</f>
        <v>0</v>
      </c>
      <c r="G38" s="19"/>
      <c r="M38" s="252"/>
    </row>
    <row r="39" spans="1:14" s="20" customFormat="1" ht="18.75" customHeight="1" x14ac:dyDescent="0.2">
      <c r="A39" s="17"/>
      <c r="B39" s="17"/>
      <c r="C39" s="17"/>
      <c r="D39" s="17"/>
      <c r="E39" s="17"/>
      <c r="F39" s="56"/>
      <c r="G39" s="19"/>
    </row>
    <row r="40" spans="1:14" s="20" customFormat="1" ht="18.75" customHeight="1" x14ac:dyDescent="0.2">
      <c r="A40" s="17"/>
      <c r="G40" s="19"/>
    </row>
    <row r="41" spans="1:14" s="20" customFormat="1" ht="18.75" customHeight="1" x14ac:dyDescent="0.2">
      <c r="A41" s="17"/>
      <c r="B41" s="17"/>
      <c r="C41" s="21"/>
      <c r="D41" s="21"/>
      <c r="E41" s="21"/>
      <c r="F41" s="56"/>
      <c r="G41" s="19"/>
    </row>
    <row r="42" spans="1:14" s="20" customFormat="1" ht="18.75" customHeight="1" x14ac:dyDescent="0.2">
      <c r="A42" s="17"/>
      <c r="B42" s="21"/>
      <c r="C42" s="21"/>
      <c r="D42" s="21"/>
      <c r="E42" s="21"/>
      <c r="F42" s="18"/>
      <c r="G42" s="19"/>
    </row>
    <row r="43" spans="1:14" s="20" customFormat="1" ht="18.75" customHeight="1" x14ac:dyDescent="0.2">
      <c r="A43" s="17"/>
      <c r="B43" s="146"/>
      <c r="C43" s="146"/>
      <c r="D43" s="146"/>
      <c r="E43" s="146"/>
      <c r="F43" s="18"/>
      <c r="G43" s="19"/>
    </row>
    <row r="44" spans="1:14" s="20" customFormat="1" ht="18.75" customHeight="1" x14ac:dyDescent="0.2">
      <c r="A44" s="17"/>
      <c r="B44" s="146"/>
      <c r="C44" s="146"/>
      <c r="D44" s="146"/>
      <c r="E44" s="146"/>
      <c r="F44" s="18"/>
      <c r="G44" s="19"/>
    </row>
    <row r="45" spans="1:14" s="20" customFormat="1" ht="18.75" customHeight="1" x14ac:dyDescent="0.2">
      <c r="A45" s="17"/>
      <c r="B45" s="21"/>
      <c r="C45" s="21"/>
      <c r="D45" s="21"/>
      <c r="E45" s="21"/>
      <c r="F45" s="18"/>
      <c r="G45" s="19"/>
    </row>
    <row r="46" spans="1:14" s="20" customFormat="1" ht="18.75" customHeight="1" x14ac:dyDescent="0.2">
      <c r="A46" s="17"/>
      <c r="B46" s="21"/>
      <c r="C46" s="21"/>
      <c r="D46" s="21"/>
      <c r="E46" s="21"/>
      <c r="F46" s="18"/>
      <c r="G46" s="19"/>
    </row>
    <row r="47" spans="1:14" s="20" customFormat="1" ht="18.75" customHeight="1" x14ac:dyDescent="0.2">
      <c r="A47" s="17"/>
      <c r="B47" s="21"/>
      <c r="C47" s="21"/>
      <c r="D47" s="21"/>
      <c r="E47" s="21"/>
      <c r="F47" s="18"/>
      <c r="G47" s="19"/>
    </row>
    <row r="48" spans="1:14" s="20" customFormat="1" ht="18.75" customHeight="1" x14ac:dyDescent="0.2">
      <c r="A48" s="17"/>
      <c r="B48" s="21"/>
      <c r="C48" s="21"/>
      <c r="D48" s="21"/>
      <c r="E48" s="21"/>
      <c r="F48" s="18"/>
      <c r="G48" s="19"/>
    </row>
    <row r="49" spans="1:8" s="20" customFormat="1" ht="18.75" customHeight="1" x14ac:dyDescent="0.2">
      <c r="A49" s="17"/>
      <c r="B49" s="21"/>
      <c r="C49" s="21"/>
      <c r="D49" s="21"/>
      <c r="E49" s="21"/>
      <c r="F49" s="18"/>
      <c r="G49" s="19"/>
    </row>
    <row r="50" spans="1:8" s="20" customFormat="1" ht="18.75" customHeight="1" x14ac:dyDescent="0.2">
      <c r="A50" s="17"/>
      <c r="B50" s="21"/>
      <c r="C50" s="21"/>
      <c r="D50" s="21"/>
      <c r="E50" s="21"/>
      <c r="F50" s="18"/>
      <c r="G50" s="19"/>
    </row>
    <row r="51" spans="1:8" s="20" customFormat="1" ht="18.75" customHeight="1" x14ac:dyDescent="0.2">
      <c r="A51" s="17"/>
      <c r="B51" s="21"/>
      <c r="C51" s="21"/>
      <c r="D51" s="21"/>
      <c r="E51" s="21"/>
      <c r="F51" s="18"/>
      <c r="G51" s="19"/>
    </row>
    <row r="52" spans="1:8" s="20" customFormat="1" ht="18.75" customHeight="1" x14ac:dyDescent="0.2">
      <c r="A52" s="17"/>
      <c r="B52" s="21"/>
      <c r="C52" s="21"/>
      <c r="D52" s="21"/>
      <c r="E52" s="21"/>
      <c r="F52" s="18"/>
      <c r="G52" s="19"/>
    </row>
    <row r="53" spans="1:8" s="20" customFormat="1" ht="18.75" customHeight="1" x14ac:dyDescent="0.2">
      <c r="A53" s="17"/>
      <c r="B53" s="146"/>
      <c r="C53" s="146"/>
      <c r="D53" s="146"/>
      <c r="E53" s="146"/>
      <c r="F53" s="18"/>
      <c r="G53" s="19"/>
    </row>
    <row r="54" spans="1:8" s="20" customFormat="1" ht="18.75" customHeight="1" x14ac:dyDescent="0.2">
      <c r="A54" s="17"/>
      <c r="B54" s="146"/>
      <c r="C54" s="146"/>
      <c r="D54" s="146"/>
      <c r="E54" s="146"/>
      <c r="F54" s="18"/>
      <c r="G54" s="19"/>
    </row>
    <row r="55" spans="1:8" s="20" customFormat="1" ht="18.75" customHeight="1" x14ac:dyDescent="0.2">
      <c r="A55" s="17"/>
      <c r="B55" s="146"/>
      <c r="C55" s="146"/>
      <c r="D55" s="146"/>
      <c r="E55" s="146"/>
      <c r="F55" s="18"/>
      <c r="G55" s="19"/>
    </row>
    <row r="56" spans="1:8" s="20" customFormat="1" ht="18.75" customHeight="1" x14ac:dyDescent="0.2">
      <c r="A56" s="17"/>
      <c r="B56" s="146"/>
      <c r="C56" s="146"/>
      <c r="D56" s="146"/>
      <c r="E56" s="146"/>
      <c r="F56" s="18"/>
      <c r="G56" s="19"/>
    </row>
    <row r="57" spans="1:8" s="20" customFormat="1" ht="18.75" customHeight="1" x14ac:dyDescent="0.2">
      <c r="A57" s="17"/>
      <c r="B57" s="146"/>
      <c r="C57" s="146"/>
      <c r="D57" s="146"/>
      <c r="E57" s="146"/>
      <c r="F57" s="18"/>
      <c r="G57" s="19"/>
    </row>
    <row r="58" spans="1:8" s="20" customFormat="1" ht="18.75" customHeight="1" x14ac:dyDescent="0.2">
      <c r="A58" s="17"/>
      <c r="B58" s="146"/>
      <c r="C58" s="146"/>
      <c r="D58" s="146"/>
      <c r="E58" s="146"/>
      <c r="F58" s="18"/>
      <c r="G58" s="19"/>
    </row>
    <row r="59" spans="1:8" s="20" customFormat="1" ht="18.75" customHeight="1" x14ac:dyDescent="0.2">
      <c r="A59" s="17"/>
      <c r="B59" s="146"/>
      <c r="C59" s="146"/>
      <c r="D59" s="146"/>
      <c r="E59" s="146"/>
      <c r="F59" s="18"/>
      <c r="G59" s="19"/>
    </row>
    <row r="60" spans="1:8" s="20" customFormat="1" ht="18.75" customHeight="1" x14ac:dyDescent="0.2">
      <c r="A60" s="17"/>
      <c r="B60" s="17"/>
      <c r="C60" s="17"/>
      <c r="D60" s="17"/>
      <c r="E60" s="17"/>
      <c r="F60" s="18"/>
      <c r="G60" s="19"/>
    </row>
    <row r="61" spans="1:8" s="20" customFormat="1" ht="18.75" customHeight="1" x14ac:dyDescent="0.2">
      <c r="A61" s="17"/>
      <c r="B61" s="17"/>
      <c r="C61" s="17"/>
      <c r="D61" s="17"/>
      <c r="E61" s="17"/>
      <c r="F61" s="18"/>
      <c r="G61" s="19"/>
    </row>
    <row r="62" spans="1:8" s="20" customFormat="1" ht="18.75" customHeight="1" x14ac:dyDescent="0.2">
      <c r="A62" s="17"/>
      <c r="B62" s="17"/>
      <c r="C62" s="17"/>
      <c r="D62" s="17"/>
      <c r="E62" s="17"/>
      <c r="F62" s="18"/>
      <c r="G62" s="19"/>
    </row>
    <row r="63" spans="1:8" s="55" customFormat="1" ht="18.75" customHeight="1" x14ac:dyDescent="0.25">
      <c r="A63" s="22"/>
      <c r="B63" s="236" t="s">
        <v>16</v>
      </c>
      <c r="C63" s="22"/>
      <c r="D63" s="22"/>
      <c r="E63" s="22"/>
      <c r="F63" s="237">
        <f>SUM(F17:F41)</f>
        <v>81238223</v>
      </c>
      <c r="G63" s="52"/>
      <c r="H63" s="218">
        <f>+F63-'BALANZA FINAL'!E83</f>
        <v>0</v>
      </c>
    </row>
    <row r="64" spans="1:8" s="20" customFormat="1" ht="18.75" customHeight="1" x14ac:dyDescent="0.2">
      <c r="A64" s="23" t="s">
        <v>3</v>
      </c>
      <c r="B64" s="23"/>
      <c r="C64" s="23"/>
      <c r="D64" s="23"/>
      <c r="E64" s="23"/>
      <c r="F64" s="23"/>
      <c r="G64" s="23"/>
    </row>
    <row r="65" spans="1:7" s="25" customFormat="1" ht="16.5" customHeight="1" x14ac:dyDescent="0.2">
      <c r="A65" s="24"/>
      <c r="B65" s="24"/>
      <c r="C65" s="24"/>
      <c r="D65" s="24"/>
      <c r="E65" s="24"/>
      <c r="F65" s="105"/>
      <c r="G65" s="26"/>
    </row>
    <row r="66" spans="1:7" x14ac:dyDescent="0.2">
      <c r="A66" s="7"/>
      <c r="B66" s="7"/>
      <c r="C66" s="7"/>
      <c r="D66" s="7"/>
      <c r="E66" s="7"/>
      <c r="F66" s="7"/>
      <c r="G66" s="7"/>
    </row>
    <row r="67" spans="1:7" ht="15" x14ac:dyDescent="0.2">
      <c r="A67" s="7"/>
      <c r="B67" s="7"/>
      <c r="C67" s="7"/>
      <c r="D67" s="7"/>
      <c r="E67" s="7"/>
      <c r="F67" s="27"/>
      <c r="G67" s="7"/>
    </row>
    <row r="68" spans="1:7" x14ac:dyDescent="0.2">
      <c r="A68" s="7"/>
      <c r="B68" s="7"/>
      <c r="C68" s="7"/>
      <c r="D68" s="7"/>
      <c r="E68" s="7"/>
      <c r="F68" s="7"/>
      <c r="G68" s="7"/>
    </row>
    <row r="69" spans="1:7" x14ac:dyDescent="0.2">
      <c r="A69" s="7"/>
      <c r="B69" s="7"/>
      <c r="C69" s="7"/>
      <c r="D69" s="7"/>
      <c r="E69" s="7"/>
      <c r="F69" s="7"/>
      <c r="G69" s="7"/>
    </row>
    <row r="70" spans="1:7" x14ac:dyDescent="0.2">
      <c r="A70" s="7"/>
      <c r="B70" s="7"/>
      <c r="C70" s="7"/>
      <c r="D70" s="7"/>
      <c r="E70" s="7"/>
      <c r="F70" s="11"/>
      <c r="G70" s="7"/>
    </row>
    <row r="71" spans="1:7" x14ac:dyDescent="0.2">
      <c r="A71" s="7"/>
      <c r="B71" s="7"/>
      <c r="C71" s="7"/>
      <c r="D71" s="7"/>
      <c r="E71" s="7"/>
      <c r="F71" s="7"/>
      <c r="G71" s="7"/>
    </row>
    <row r="72" spans="1:7" x14ac:dyDescent="0.2">
      <c r="A72" s="7"/>
      <c r="B72" s="7"/>
      <c r="C72" s="7"/>
      <c r="D72" s="7"/>
      <c r="E72" s="7"/>
      <c r="F72" s="7"/>
      <c r="G72" s="7"/>
    </row>
    <row r="73" spans="1:7" x14ac:dyDescent="0.2">
      <c r="A73" s="7"/>
      <c r="B73" s="7"/>
      <c r="C73" s="7"/>
      <c r="D73" s="7"/>
      <c r="E73" s="7"/>
      <c r="F73" s="11"/>
      <c r="G73" s="7"/>
    </row>
    <row r="74" spans="1:7" x14ac:dyDescent="0.2">
      <c r="A74" s="7"/>
      <c r="B74" s="7"/>
      <c r="C74" s="7"/>
      <c r="D74" s="7"/>
      <c r="E74" s="7"/>
      <c r="F74" s="7"/>
      <c r="G74" s="7"/>
    </row>
    <row r="75" spans="1:7" x14ac:dyDescent="0.2">
      <c r="A75" s="7"/>
      <c r="B75" s="7"/>
      <c r="C75" s="7"/>
      <c r="D75" s="7"/>
      <c r="E75" s="7"/>
      <c r="F75" s="7"/>
      <c r="G75" s="7"/>
    </row>
    <row r="76" spans="1:7" x14ac:dyDescent="0.2">
      <c r="A76" s="7"/>
      <c r="B76" s="7"/>
      <c r="C76" s="7"/>
      <c r="D76" s="7"/>
      <c r="E76" s="7"/>
      <c r="F76" s="7"/>
      <c r="G76" s="7"/>
    </row>
    <row r="77" spans="1:7" x14ac:dyDescent="0.2">
      <c r="A77" s="7"/>
      <c r="B77" s="7"/>
      <c r="C77" s="7"/>
      <c r="D77" s="7"/>
      <c r="E77" s="7"/>
      <c r="F77" s="7"/>
      <c r="G77" s="7"/>
    </row>
    <row r="78" spans="1:7" x14ac:dyDescent="0.2">
      <c r="A78" s="7"/>
      <c r="B78" s="7"/>
      <c r="C78" s="7"/>
      <c r="D78" s="7"/>
      <c r="E78" s="7"/>
      <c r="F78" s="7"/>
      <c r="G78" s="7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7"/>
      <c r="B80" s="7"/>
      <c r="C80" s="7"/>
      <c r="D80" s="7"/>
      <c r="E80" s="7"/>
      <c r="F80" s="7"/>
      <c r="G80" s="7"/>
    </row>
    <row r="81" spans="1:7" x14ac:dyDescent="0.2">
      <c r="A81" s="7"/>
      <c r="B81" s="7"/>
      <c r="C81" s="7"/>
      <c r="D81" s="7"/>
      <c r="E81" s="7"/>
      <c r="F81" s="7"/>
      <c r="G81" s="7"/>
    </row>
    <row r="82" spans="1:7" x14ac:dyDescent="0.2">
      <c r="A82" s="7"/>
      <c r="B82" s="7"/>
      <c r="C82" s="7"/>
      <c r="D82" s="7"/>
      <c r="E82" s="7"/>
      <c r="F82" s="7"/>
      <c r="G82" s="7"/>
    </row>
    <row r="83" spans="1:7" x14ac:dyDescent="0.2">
      <c r="A83" s="7"/>
      <c r="B83" s="7"/>
      <c r="C83" s="7"/>
      <c r="D83" s="7"/>
      <c r="E83" s="7"/>
      <c r="F83" s="7"/>
      <c r="G83" s="7"/>
    </row>
    <row r="84" spans="1:7" x14ac:dyDescent="0.2">
      <c r="A84" s="7"/>
      <c r="B84" s="7"/>
      <c r="C84" s="7"/>
      <c r="D84" s="7"/>
      <c r="E84" s="7"/>
      <c r="F84" s="7"/>
      <c r="G84" s="7"/>
    </row>
    <row r="85" spans="1:7" x14ac:dyDescent="0.2">
      <c r="A85" s="7"/>
      <c r="B85" s="7"/>
      <c r="C85" s="7"/>
      <c r="D85" s="7"/>
      <c r="E85" s="7"/>
      <c r="F85" s="7"/>
      <c r="G85" s="7"/>
    </row>
    <row r="86" spans="1:7" x14ac:dyDescent="0.2">
      <c r="A86" s="7"/>
      <c r="B86" s="7"/>
      <c r="C86" s="7"/>
      <c r="D86" s="7"/>
      <c r="E86" s="7"/>
      <c r="F86" s="7"/>
      <c r="G86" s="7"/>
    </row>
    <row r="87" spans="1:7" x14ac:dyDescent="0.2">
      <c r="A87" s="7"/>
      <c r="B87" s="7"/>
      <c r="C87" s="7"/>
      <c r="D87" s="7"/>
      <c r="E87" s="7"/>
      <c r="F87" s="7"/>
      <c r="G87" s="7"/>
    </row>
    <row r="88" spans="1:7" x14ac:dyDescent="0.2">
      <c r="A88" s="7"/>
      <c r="B88" s="7"/>
      <c r="C88" s="7"/>
      <c r="D88" s="7"/>
      <c r="E88" s="7"/>
      <c r="F88" s="7"/>
      <c r="G88" s="7"/>
    </row>
    <row r="89" spans="1:7" x14ac:dyDescent="0.2">
      <c r="A89" s="7"/>
      <c r="B89" s="7"/>
      <c r="C89" s="7"/>
      <c r="D89" s="7"/>
      <c r="E89" s="7"/>
      <c r="F89" s="7"/>
      <c r="G89" s="7"/>
    </row>
    <row r="90" spans="1:7" x14ac:dyDescent="0.2">
      <c r="A90" s="7"/>
      <c r="B90" s="7"/>
      <c r="C90" s="7"/>
      <c r="D90" s="7"/>
      <c r="E90" s="7"/>
      <c r="F90" s="7"/>
      <c r="G90" s="7"/>
    </row>
    <row r="91" spans="1:7" x14ac:dyDescent="0.2">
      <c r="A91" s="7"/>
      <c r="B91" s="7"/>
      <c r="C91" s="7"/>
      <c r="D91" s="7"/>
      <c r="E91" s="7"/>
      <c r="F91" s="7"/>
      <c r="G91" s="7"/>
    </row>
    <row r="92" spans="1:7" x14ac:dyDescent="0.2">
      <c r="A92" s="7"/>
      <c r="B92" s="7"/>
      <c r="C92" s="7"/>
      <c r="D92" s="7"/>
      <c r="E92" s="7"/>
      <c r="F92" s="7"/>
      <c r="G92" s="7"/>
    </row>
    <row r="93" spans="1:7" x14ac:dyDescent="0.2">
      <c r="A93" s="7"/>
      <c r="B93" s="7"/>
      <c r="C93" s="7"/>
      <c r="D93" s="7"/>
      <c r="E93" s="7"/>
      <c r="F93" s="7"/>
      <c r="G93" s="7"/>
    </row>
    <row r="94" spans="1:7" x14ac:dyDescent="0.2">
      <c r="A94" s="7"/>
      <c r="B94" s="7"/>
      <c r="C94" s="7"/>
      <c r="D94" s="7"/>
      <c r="E94" s="7"/>
      <c r="F94" s="7"/>
      <c r="G94" s="7"/>
    </row>
    <row r="95" spans="1:7" x14ac:dyDescent="0.2">
      <c r="A95" s="7"/>
      <c r="B95" s="7"/>
      <c r="C95" s="7"/>
      <c r="D95" s="7"/>
      <c r="E95" s="7"/>
      <c r="F95" s="7"/>
      <c r="G95" s="7"/>
    </row>
    <row r="96" spans="1:7" x14ac:dyDescent="0.2">
      <c r="A96" s="7"/>
      <c r="B96" s="7"/>
      <c r="C96" s="7"/>
      <c r="D96" s="7"/>
      <c r="E96" s="7"/>
      <c r="F96" s="7"/>
      <c r="G96" s="7"/>
    </row>
    <row r="97" spans="1:8" x14ac:dyDescent="0.2">
      <c r="A97" s="12"/>
      <c r="B97" s="12"/>
      <c r="C97" s="12"/>
      <c r="D97" s="12"/>
      <c r="E97" s="12"/>
      <c r="F97" s="12"/>
      <c r="G97" s="12"/>
    </row>
    <row r="98" spans="1:8" s="1" customFormat="1" x14ac:dyDescent="0.2">
      <c r="A98" s="8"/>
      <c r="B98" s="8"/>
      <c r="C98" s="8"/>
      <c r="D98" s="8"/>
      <c r="E98" s="8"/>
      <c r="F98" s="8"/>
      <c r="G98" s="8"/>
    </row>
    <row r="99" spans="1:8" s="1" customFormat="1" x14ac:dyDescent="0.2">
      <c r="A99" s="10"/>
      <c r="B99" s="10"/>
      <c r="C99" s="10"/>
      <c r="D99" s="10"/>
      <c r="E99" s="10"/>
      <c r="F99" s="10"/>
      <c r="G99" s="10"/>
    </row>
    <row r="100" spans="1:8" s="1" customFormat="1" ht="15" x14ac:dyDescent="0.25">
      <c r="A100" s="13"/>
      <c r="B100" s="13"/>
      <c r="C100" s="13"/>
      <c r="D100" s="13"/>
      <c r="E100" s="13"/>
      <c r="F100" s="13"/>
      <c r="G100" s="13"/>
    </row>
    <row r="101" spans="1:8" s="9" customFormat="1" x14ac:dyDescent="0.2">
      <c r="A101" s="10"/>
      <c r="B101" s="10"/>
      <c r="C101" s="10"/>
      <c r="D101" s="10"/>
      <c r="E101" s="10"/>
      <c r="F101" s="10"/>
      <c r="G101" s="10"/>
      <c r="H101" s="14"/>
    </row>
    <row r="102" spans="1:8" s="1" customFormat="1" x14ac:dyDescent="0.2">
      <c r="A102" s="15"/>
      <c r="B102" s="15"/>
      <c r="C102" s="15"/>
      <c r="D102" s="15"/>
      <c r="E102" s="15"/>
      <c r="F102" s="15"/>
      <c r="G102" s="15"/>
    </row>
    <row r="103" spans="1:8" s="1" customFormat="1" x14ac:dyDescent="0.2">
      <c r="A103" s="16"/>
      <c r="B103" s="16"/>
      <c r="C103" s="16"/>
      <c r="D103" s="16"/>
      <c r="E103" s="16"/>
      <c r="F103" s="16"/>
      <c r="G103" s="16"/>
    </row>
    <row r="104" spans="1:8" s="1" customFormat="1" x14ac:dyDescent="0.2">
      <c r="A104" s="16"/>
      <c r="B104" s="16"/>
      <c r="C104" s="16"/>
      <c r="D104" s="16"/>
      <c r="E104" s="16"/>
      <c r="F104" s="16"/>
      <c r="G104" s="16"/>
    </row>
    <row r="105" spans="1:8" x14ac:dyDescent="0.2">
      <c r="A105" s="12"/>
      <c r="B105" s="12"/>
      <c r="C105" s="12"/>
      <c r="D105" s="12"/>
      <c r="E105" s="12"/>
      <c r="F105" s="12"/>
      <c r="G105" s="12"/>
    </row>
    <row r="106" spans="1:8" x14ac:dyDescent="0.2">
      <c r="A106" s="12"/>
      <c r="B106" s="12"/>
      <c r="C106" s="12"/>
      <c r="D106" s="12"/>
      <c r="E106" s="12"/>
      <c r="F106" s="12"/>
      <c r="G106" s="12"/>
    </row>
    <row r="107" spans="1:8" x14ac:dyDescent="0.2">
      <c r="A107" s="12"/>
      <c r="B107" s="12"/>
      <c r="C107" s="12"/>
      <c r="D107" s="12"/>
      <c r="E107" s="12"/>
      <c r="F107" s="12"/>
      <c r="G107" s="12"/>
    </row>
    <row r="108" spans="1:8" x14ac:dyDescent="0.2">
      <c r="A108" s="12"/>
      <c r="B108" s="12"/>
      <c r="C108" s="12"/>
      <c r="D108" s="12"/>
      <c r="E108" s="12"/>
      <c r="F108" s="12"/>
      <c r="G108" s="12"/>
    </row>
    <row r="109" spans="1:8" x14ac:dyDescent="0.2">
      <c r="A109" s="12"/>
      <c r="B109" s="12"/>
      <c r="C109" s="12"/>
      <c r="D109" s="12"/>
      <c r="E109" s="12"/>
      <c r="F109" s="12"/>
      <c r="G109" s="12"/>
    </row>
    <row r="110" spans="1:8" x14ac:dyDescent="0.2">
      <c r="A110" s="12"/>
      <c r="B110" s="12"/>
      <c r="C110" s="12"/>
      <c r="D110" s="12"/>
      <c r="E110" s="12"/>
      <c r="F110" s="12"/>
      <c r="G110" s="12"/>
    </row>
    <row r="111" spans="1:8" x14ac:dyDescent="0.2">
      <c r="A111" s="12"/>
      <c r="B111" s="12"/>
      <c r="C111" s="12"/>
      <c r="D111" s="12"/>
      <c r="E111" s="12"/>
      <c r="F111" s="12"/>
      <c r="G111" s="12"/>
    </row>
    <row r="112" spans="1:8" x14ac:dyDescent="0.2">
      <c r="A112" s="12"/>
      <c r="B112" s="12"/>
      <c r="C112" s="12"/>
      <c r="D112" s="12"/>
      <c r="E112" s="12"/>
      <c r="F112" s="12"/>
      <c r="G112" s="12"/>
    </row>
    <row r="113" spans="1:7" x14ac:dyDescent="0.2">
      <c r="A113" s="12"/>
      <c r="B113" s="12"/>
      <c r="C113" s="12"/>
      <c r="D113" s="12"/>
      <c r="E113" s="12"/>
      <c r="F113" s="12"/>
      <c r="G113" s="12"/>
    </row>
  </sheetData>
  <mergeCells count="9">
    <mergeCell ref="A9:G9"/>
    <mergeCell ref="A10:G10"/>
    <mergeCell ref="B13:B15"/>
    <mergeCell ref="F13:F15"/>
    <mergeCell ref="A2:G2"/>
    <mergeCell ref="A4:G4"/>
    <mergeCell ref="A7:G7"/>
    <mergeCell ref="A8:G8"/>
    <mergeCell ref="D13:D15"/>
  </mergeCells>
  <printOptions horizontalCentered="1" verticalCentered="1"/>
  <pageMargins left="0.78740157480314965" right="0.78740157480314965" top="0.59055118110236227" bottom="0.59055118110236227" header="0" footer="0"/>
  <pageSetup scale="68" orientation="portrait" horizontalDpi="4294967295" verticalDpi="4294967295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view="pageBreakPreview" topLeftCell="A41" zoomScale="80" zoomScaleNormal="75" zoomScaleSheetLayoutView="80" workbookViewId="0">
      <selection activeCell="D35" sqref="D35"/>
    </sheetView>
  </sheetViews>
  <sheetFormatPr baseColWidth="10" defaultRowHeight="12.75" x14ac:dyDescent="0.2"/>
  <cols>
    <col min="1" max="1" width="4.28515625" customWidth="1"/>
    <col min="2" max="2" width="67.85546875" customWidth="1"/>
    <col min="3" max="3" width="4.28515625" customWidth="1"/>
    <col min="4" max="4" width="21.5703125" customWidth="1"/>
    <col min="5" max="5" width="4.28515625" customWidth="1"/>
    <col min="6" max="6" width="21.5703125" customWidth="1"/>
    <col min="7" max="7" width="4.28515625" customWidth="1"/>
    <col min="8" max="8" width="8.85546875" customWidth="1"/>
    <col min="9" max="9" width="13" customWidth="1"/>
    <col min="11" max="11" width="13.5703125" bestFit="1" customWidth="1"/>
    <col min="12" max="12" width="14.28515625" bestFit="1" customWidth="1"/>
  </cols>
  <sheetData>
    <row r="1" spans="1:8" ht="15" customHeight="1" x14ac:dyDescent="0.2"/>
    <row r="2" spans="1:8" ht="25.5" customHeight="1" x14ac:dyDescent="0.2">
      <c r="A2" s="311"/>
      <c r="B2" s="311"/>
      <c r="C2" s="311"/>
      <c r="D2" s="311"/>
      <c r="E2" s="311"/>
      <c r="F2" s="311"/>
      <c r="G2" s="311"/>
    </row>
    <row r="3" spans="1:8" ht="17.25" customHeight="1" x14ac:dyDescent="0.2">
      <c r="A3" s="247"/>
      <c r="B3" s="247"/>
      <c r="C3" s="247"/>
      <c r="D3" s="247"/>
      <c r="E3" s="247"/>
      <c r="F3" s="247"/>
      <c r="G3" s="247"/>
    </row>
    <row r="4" spans="1:8" ht="25.5" customHeight="1" x14ac:dyDescent="0.2">
      <c r="A4" s="322" t="str">
        <f>+'EG-BIMESTRAL'!A4:G4</f>
        <v>SISTEMA ESTATAL PARA EL DESARROLLO INTEGRAL DE LA FAMILIA</v>
      </c>
      <c r="B4" s="322"/>
      <c r="C4" s="322"/>
      <c r="D4" s="322"/>
      <c r="E4" s="322"/>
      <c r="F4" s="322"/>
      <c r="G4" s="322"/>
    </row>
    <row r="5" spans="1:8" ht="15" customHeight="1" x14ac:dyDescent="0.25">
      <c r="A5" s="2"/>
      <c r="B5" s="2"/>
      <c r="C5" s="2"/>
      <c r="D5" s="2"/>
      <c r="E5" s="2"/>
      <c r="F5" s="2"/>
      <c r="G5" s="2"/>
    </row>
    <row r="6" spans="1:8" ht="15" customHeight="1" x14ac:dyDescent="0.25">
      <c r="A6" s="2"/>
      <c r="B6" s="2"/>
      <c r="C6" s="2"/>
      <c r="D6" s="2"/>
      <c r="E6" s="2"/>
      <c r="F6" s="2"/>
      <c r="G6" s="2"/>
    </row>
    <row r="7" spans="1:8" ht="15" customHeight="1" x14ac:dyDescent="0.25">
      <c r="A7" s="320" t="s">
        <v>21</v>
      </c>
      <c r="B7" s="320"/>
      <c r="C7" s="320"/>
      <c r="D7" s="320"/>
      <c r="E7" s="320"/>
      <c r="F7" s="320"/>
      <c r="G7" s="320"/>
    </row>
    <row r="8" spans="1:8" ht="1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320"/>
      <c r="G8" s="320"/>
      <c r="H8" s="60"/>
    </row>
    <row r="9" spans="1:8" ht="15" customHeight="1" x14ac:dyDescent="0.25">
      <c r="A9" s="320" t="s">
        <v>0</v>
      </c>
      <c r="B9" s="320"/>
      <c r="C9" s="320"/>
      <c r="D9" s="320"/>
      <c r="E9" s="320"/>
      <c r="F9" s="320"/>
      <c r="G9" s="320"/>
    </row>
    <row r="10" spans="1:8" ht="15" customHeight="1" x14ac:dyDescent="0.2">
      <c r="A10" s="319"/>
      <c r="B10" s="319"/>
      <c r="C10" s="319"/>
      <c r="D10" s="319"/>
      <c r="E10" s="319"/>
      <c r="F10" s="319"/>
      <c r="G10" s="319"/>
    </row>
    <row r="11" spans="1:8" ht="18.75" customHeight="1" x14ac:dyDescent="0.2">
      <c r="A11" s="3"/>
      <c r="B11" s="3"/>
      <c r="C11" s="3"/>
      <c r="D11" s="132"/>
      <c r="E11" s="132"/>
      <c r="F11" s="3"/>
      <c r="G11" s="3"/>
    </row>
    <row r="12" spans="1:8" ht="18.75" customHeight="1" x14ac:dyDescent="0.2">
      <c r="A12" s="3"/>
      <c r="B12" s="3"/>
      <c r="C12" s="3"/>
      <c r="D12" s="132"/>
      <c r="E12" s="132"/>
      <c r="F12" s="3"/>
      <c r="G12" s="3"/>
    </row>
    <row r="13" spans="1:8" ht="18.75" customHeight="1" x14ac:dyDescent="0.2">
      <c r="A13" s="6"/>
      <c r="B13" s="321" t="s">
        <v>14</v>
      </c>
      <c r="C13" s="6"/>
      <c r="D13" s="321"/>
      <c r="E13" s="6"/>
      <c r="F13" s="321" t="s">
        <v>4</v>
      </c>
      <c r="G13" s="4"/>
    </row>
    <row r="14" spans="1:8" ht="18.75" customHeight="1" x14ac:dyDescent="0.2">
      <c r="A14" s="6"/>
      <c r="B14" s="321"/>
      <c r="C14" s="6"/>
      <c r="D14" s="321"/>
      <c r="E14" s="6"/>
      <c r="F14" s="321" t="s">
        <v>4</v>
      </c>
      <c r="G14" s="4"/>
    </row>
    <row r="15" spans="1:8" ht="18.75" customHeight="1" x14ac:dyDescent="0.2">
      <c r="A15" s="6"/>
      <c r="B15" s="321"/>
      <c r="C15" s="6"/>
      <c r="D15" s="321"/>
      <c r="E15" s="6"/>
      <c r="F15" s="321"/>
      <c r="G15" s="4"/>
    </row>
    <row r="16" spans="1:8" ht="18.75" customHeight="1" x14ac:dyDescent="0.2">
      <c r="A16" s="6"/>
      <c r="B16" s="6"/>
      <c r="C16" s="6"/>
      <c r="D16" s="6"/>
      <c r="E16" s="6"/>
      <c r="F16" s="5"/>
      <c r="G16" s="4"/>
    </row>
    <row r="17" spans="1:14" ht="18.75" customHeight="1" x14ac:dyDescent="0.2">
      <c r="A17" s="6"/>
      <c r="B17" s="17" t="s">
        <v>8</v>
      </c>
      <c r="C17" s="17"/>
      <c r="D17" s="17"/>
      <c r="E17" s="17"/>
      <c r="F17" s="56">
        <f>+'BALANZA FINAL'!G76</f>
        <v>41432972</v>
      </c>
      <c r="G17" s="4"/>
    </row>
    <row r="18" spans="1:14" ht="18.75" customHeight="1" x14ac:dyDescent="0.2">
      <c r="A18" s="6"/>
      <c r="F18" s="56"/>
      <c r="G18" s="4"/>
    </row>
    <row r="19" spans="1:14" ht="18.75" customHeight="1" x14ac:dyDescent="0.2">
      <c r="A19" s="6"/>
      <c r="B19" s="17" t="s">
        <v>9</v>
      </c>
      <c r="C19" s="17"/>
      <c r="D19" s="17"/>
      <c r="E19" s="17"/>
      <c r="F19" s="56">
        <f>'BALANZA FINAL'!G77</f>
        <v>4108549</v>
      </c>
      <c r="G19" s="4"/>
    </row>
    <row r="20" spans="1:14" s="20" customFormat="1" ht="18.75" customHeight="1" x14ac:dyDescent="0.2">
      <c r="A20" s="17"/>
      <c r="F20" s="56"/>
      <c r="G20" s="19"/>
    </row>
    <row r="21" spans="1:14" s="20" customFormat="1" ht="18.75" customHeight="1" x14ac:dyDescent="0.2">
      <c r="A21" s="17"/>
      <c r="B21" s="17" t="s">
        <v>10</v>
      </c>
      <c r="C21" s="17"/>
      <c r="D21" s="17"/>
      <c r="E21" s="17"/>
      <c r="F21" s="56">
        <f>'BALANZA FINAL'!G78</f>
        <v>15854340</v>
      </c>
      <c r="G21" s="19"/>
    </row>
    <row r="22" spans="1:14" s="20" customFormat="1" ht="18.75" customHeight="1" x14ac:dyDescent="0.2">
      <c r="A22" s="17"/>
      <c r="F22" s="56"/>
      <c r="G22" s="19"/>
      <c r="N22" s="53"/>
    </row>
    <row r="23" spans="1:14" s="20" customFormat="1" ht="18.75" customHeight="1" x14ac:dyDescent="0.2">
      <c r="A23" s="17"/>
      <c r="B23" s="17" t="s">
        <v>24</v>
      </c>
      <c r="C23" s="17"/>
      <c r="D23" s="17"/>
      <c r="E23" s="17"/>
      <c r="F23" s="56">
        <f>'BALANZA FINAL'!G79</f>
        <v>173690462</v>
      </c>
      <c r="G23" s="19"/>
      <c r="I23" s="144"/>
      <c r="J23" s="144"/>
      <c r="K23" s="168"/>
      <c r="L23" s="168"/>
    </row>
    <row r="24" spans="1:14" s="20" customFormat="1" ht="18.75" hidden="1" customHeight="1" x14ac:dyDescent="0.2">
      <c r="A24" s="17"/>
      <c r="B24" s="17" t="s">
        <v>82</v>
      </c>
      <c r="C24" s="17"/>
      <c r="D24" s="19">
        <v>339673</v>
      </c>
      <c r="E24" s="17"/>
      <c r="F24" s="56"/>
      <c r="G24" s="19"/>
      <c r="I24" s="144"/>
      <c r="J24" s="144"/>
      <c r="K24" s="168"/>
      <c r="L24" s="168"/>
    </row>
    <row r="25" spans="1:14" s="20" customFormat="1" ht="18.75" hidden="1" customHeight="1" x14ac:dyDescent="0.2">
      <c r="A25" s="17"/>
      <c r="B25" s="17" t="s">
        <v>86</v>
      </c>
      <c r="C25" s="17"/>
      <c r="D25" s="19">
        <v>0</v>
      </c>
      <c r="E25" s="17"/>
      <c r="F25" s="56"/>
      <c r="G25" s="19"/>
      <c r="I25" s="144"/>
      <c r="J25" s="144"/>
      <c r="K25" s="168"/>
      <c r="L25" s="168"/>
    </row>
    <row r="26" spans="1:14" s="20" customFormat="1" ht="18.75" hidden="1" customHeight="1" x14ac:dyDescent="0.2">
      <c r="A26" s="17"/>
      <c r="B26" s="17" t="s">
        <v>88</v>
      </c>
      <c r="C26" s="17"/>
      <c r="D26" s="19">
        <v>0</v>
      </c>
      <c r="E26" s="17"/>
      <c r="F26" s="56"/>
      <c r="G26" s="19"/>
      <c r="I26" s="144"/>
      <c r="J26" s="144"/>
      <c r="K26" s="168"/>
      <c r="L26" s="168"/>
    </row>
    <row r="27" spans="1:14" s="20" customFormat="1" ht="18.75" hidden="1" customHeight="1" x14ac:dyDescent="0.2">
      <c r="A27" s="17"/>
      <c r="B27" s="17" t="s">
        <v>89</v>
      </c>
      <c r="C27" s="17"/>
      <c r="D27" s="19">
        <v>0</v>
      </c>
      <c r="E27" s="17"/>
      <c r="F27" s="56"/>
      <c r="G27" s="19"/>
      <c r="I27" s="144"/>
      <c r="J27" s="144"/>
      <c r="K27" s="168"/>
      <c r="L27" s="168"/>
    </row>
    <row r="28" spans="1:14" s="20" customFormat="1" ht="18.75" hidden="1" customHeight="1" x14ac:dyDescent="0.2">
      <c r="A28" s="17"/>
      <c r="B28" s="17" t="s">
        <v>90</v>
      </c>
      <c r="C28" s="17"/>
      <c r="D28" s="19">
        <v>0</v>
      </c>
      <c r="E28" s="17"/>
      <c r="F28" s="56"/>
      <c r="G28" s="19"/>
      <c r="I28" s="144"/>
      <c r="J28" s="144"/>
      <c r="K28" s="168"/>
      <c r="L28" s="168"/>
    </row>
    <row r="29" spans="1:14" s="20" customFormat="1" ht="18.75" hidden="1" customHeight="1" x14ac:dyDescent="0.2">
      <c r="A29" s="17"/>
      <c r="B29" s="17" t="s">
        <v>91</v>
      </c>
      <c r="C29" s="17"/>
      <c r="D29" s="19">
        <v>0</v>
      </c>
      <c r="E29" s="17"/>
      <c r="F29" s="56"/>
      <c r="G29" s="19"/>
      <c r="I29" s="144"/>
      <c r="J29" s="144"/>
      <c r="K29" s="168"/>
      <c r="L29" s="168"/>
    </row>
    <row r="30" spans="1:14" s="20" customFormat="1" ht="18.75" hidden="1" customHeight="1" x14ac:dyDescent="0.2">
      <c r="A30" s="17"/>
      <c r="B30" s="17" t="s">
        <v>92</v>
      </c>
      <c r="C30" s="17"/>
      <c r="D30" s="19">
        <v>0</v>
      </c>
      <c r="E30" s="17"/>
      <c r="F30" s="56"/>
      <c r="G30" s="19"/>
      <c r="I30" s="144"/>
      <c r="J30" s="144"/>
      <c r="K30" s="168"/>
      <c r="L30" s="168"/>
    </row>
    <row r="31" spans="1:14" s="20" customFormat="1" ht="18.75" hidden="1" customHeight="1" x14ac:dyDescent="0.2">
      <c r="A31" s="17"/>
      <c r="B31" s="17" t="s">
        <v>93</v>
      </c>
      <c r="C31" s="17"/>
      <c r="D31" s="19">
        <v>0</v>
      </c>
      <c r="E31" s="17"/>
      <c r="F31" s="56"/>
      <c r="G31" s="19"/>
      <c r="I31" s="144"/>
      <c r="J31" s="144"/>
      <c r="K31" s="168"/>
      <c r="L31" s="168"/>
    </row>
    <row r="32" spans="1:14" s="20" customFormat="1" ht="18.75" customHeight="1" x14ac:dyDescent="0.2">
      <c r="A32" s="17"/>
      <c r="B32" s="17"/>
      <c r="C32" s="17"/>
      <c r="D32" s="19"/>
      <c r="E32" s="17"/>
      <c r="F32" s="56"/>
      <c r="G32" s="19"/>
      <c r="I32" s="144"/>
      <c r="J32" s="144"/>
      <c r="K32" s="168">
        <f>+F23-D33</f>
        <v>42373922</v>
      </c>
      <c r="L32" s="168"/>
    </row>
    <row r="33" spans="1:12" s="20" customFormat="1" ht="18.75" customHeight="1" x14ac:dyDescent="0.2">
      <c r="A33" s="17"/>
      <c r="B33" s="17" t="s">
        <v>158</v>
      </c>
      <c r="C33" s="17"/>
      <c r="D33" s="129">
        <v>131316540</v>
      </c>
      <c r="E33" s="17"/>
      <c r="F33" s="56"/>
      <c r="G33" s="19"/>
      <c r="I33" s="168"/>
      <c r="J33" s="168"/>
      <c r="K33" s="168"/>
      <c r="L33" s="168"/>
    </row>
    <row r="34" spans="1:12" s="20" customFormat="1" ht="18.75" customHeight="1" x14ac:dyDescent="0.2">
      <c r="A34" s="17"/>
      <c r="B34" s="17" t="s">
        <v>116</v>
      </c>
      <c r="C34" s="17"/>
      <c r="D34" s="129">
        <v>42373922</v>
      </c>
      <c r="E34" s="17"/>
      <c r="F34" s="56"/>
      <c r="G34" s="19"/>
      <c r="I34" s="168"/>
      <c r="J34" s="168"/>
      <c r="K34" s="168"/>
      <c r="L34" s="168"/>
    </row>
    <row r="35" spans="1:12" s="20" customFormat="1" ht="18.75" customHeight="1" x14ac:dyDescent="0.2">
      <c r="A35" s="17"/>
      <c r="D35" s="129"/>
      <c r="G35" s="19"/>
      <c r="I35" s="168"/>
      <c r="J35" s="168"/>
      <c r="K35" s="168"/>
      <c r="L35" s="168"/>
    </row>
    <row r="36" spans="1:12" s="20" customFormat="1" ht="18.75" customHeight="1" x14ac:dyDescent="0.2">
      <c r="A36" s="17"/>
      <c r="B36" s="17" t="s">
        <v>20</v>
      </c>
      <c r="C36" s="17"/>
      <c r="D36" s="129"/>
      <c r="E36" s="17"/>
      <c r="F36" s="56">
        <f>'BALANZA FINAL'!G80</f>
        <v>0</v>
      </c>
      <c r="G36" s="19"/>
      <c r="I36" s="168"/>
      <c r="J36" s="168"/>
      <c r="K36" s="168">
        <f>+F23-D34</f>
        <v>131316540</v>
      </c>
      <c r="L36" s="168"/>
    </row>
    <row r="37" spans="1:12" s="20" customFormat="1" ht="18.75" customHeight="1" x14ac:dyDescent="0.2">
      <c r="A37" s="17"/>
      <c r="D37" s="129"/>
      <c r="G37" s="19"/>
      <c r="I37" s="168"/>
      <c r="J37" s="168"/>
      <c r="K37" s="168"/>
      <c r="L37" s="168"/>
    </row>
    <row r="38" spans="1:12" s="20" customFormat="1" ht="18.75" customHeight="1" x14ac:dyDescent="0.2">
      <c r="A38" s="17"/>
      <c r="B38" s="17" t="s">
        <v>95</v>
      </c>
      <c r="C38" s="21"/>
      <c r="D38" s="129"/>
      <c r="E38" s="21"/>
      <c r="F38" s="56">
        <f>'BALANZA FINAL'!G81</f>
        <v>0</v>
      </c>
      <c r="G38" s="19"/>
      <c r="I38" s="168"/>
      <c r="J38" s="168"/>
      <c r="K38" s="168"/>
      <c r="L38" s="168"/>
    </row>
    <row r="39" spans="1:12" s="20" customFormat="1" ht="18.75" customHeight="1" x14ac:dyDescent="0.2">
      <c r="A39" s="17"/>
      <c r="B39" s="21"/>
      <c r="C39" s="21"/>
      <c r="D39" s="129"/>
      <c r="E39" s="21"/>
      <c r="F39" s="18"/>
      <c r="G39" s="19"/>
      <c r="I39" s="168"/>
      <c r="J39" s="168"/>
      <c r="K39" s="168"/>
      <c r="L39" s="168"/>
    </row>
    <row r="40" spans="1:12" s="20" customFormat="1" ht="18.75" customHeight="1" x14ac:dyDescent="0.2">
      <c r="A40" s="17"/>
      <c r="B40" s="21"/>
      <c r="C40" s="21"/>
      <c r="D40" s="129"/>
      <c r="E40" s="21"/>
      <c r="F40" s="18"/>
      <c r="G40" s="19"/>
      <c r="I40" s="168"/>
      <c r="J40" s="168"/>
      <c r="K40" s="168"/>
      <c r="L40" s="168"/>
    </row>
    <row r="41" spans="1:12" s="20" customFormat="1" ht="18.75" customHeight="1" x14ac:dyDescent="0.2">
      <c r="A41" s="17"/>
      <c r="B41" s="21"/>
      <c r="C41" s="21"/>
      <c r="D41" s="21"/>
      <c r="E41" s="21"/>
      <c r="F41" s="18"/>
      <c r="G41" s="19"/>
      <c r="I41" s="168"/>
      <c r="J41" s="168"/>
      <c r="K41" s="168"/>
      <c r="L41" s="168"/>
    </row>
    <row r="42" spans="1:12" s="20" customFormat="1" ht="18.75" customHeight="1" x14ac:dyDescent="0.2">
      <c r="A42" s="17"/>
      <c r="B42" s="21"/>
      <c r="C42" s="21"/>
      <c r="D42" s="21"/>
      <c r="E42" s="21"/>
      <c r="F42" s="18"/>
      <c r="G42" s="19"/>
      <c r="I42" s="170"/>
      <c r="J42" s="168"/>
      <c r="K42" s="168"/>
      <c r="L42" s="168"/>
    </row>
    <row r="43" spans="1:12" s="20" customFormat="1" ht="18.75" customHeight="1" x14ac:dyDescent="0.2">
      <c r="A43" s="17"/>
      <c r="B43" s="21"/>
      <c r="C43" s="21"/>
      <c r="D43" s="21"/>
      <c r="E43" s="21"/>
      <c r="F43" s="18"/>
      <c r="G43" s="19"/>
      <c r="I43" s="168"/>
      <c r="J43" s="168"/>
      <c r="K43" s="168"/>
      <c r="L43" s="168"/>
    </row>
    <row r="44" spans="1:12" s="20" customFormat="1" ht="18.75" customHeight="1" x14ac:dyDescent="0.2">
      <c r="A44" s="17"/>
      <c r="B44" s="21"/>
      <c r="C44" s="21"/>
      <c r="D44" s="21"/>
      <c r="E44" s="21"/>
      <c r="F44" s="18"/>
      <c r="G44" s="19"/>
      <c r="I44" s="168"/>
      <c r="J44" s="168"/>
      <c r="K44" s="168"/>
      <c r="L44" s="168"/>
    </row>
    <row r="45" spans="1:12" s="20" customFormat="1" ht="18.75" customHeight="1" x14ac:dyDescent="0.2">
      <c r="A45" s="17"/>
      <c r="B45" s="21"/>
      <c r="C45" s="21"/>
      <c r="D45" s="21"/>
      <c r="E45" s="21"/>
      <c r="F45" s="18"/>
      <c r="G45" s="19"/>
      <c r="I45" s="120"/>
      <c r="J45" s="120"/>
      <c r="K45" s="120"/>
      <c r="L45" s="120"/>
    </row>
    <row r="46" spans="1:12" s="20" customFormat="1" ht="18.75" customHeight="1" x14ac:dyDescent="0.2">
      <c r="A46" s="17"/>
      <c r="B46" s="21"/>
      <c r="C46" s="21"/>
      <c r="D46" s="21"/>
      <c r="E46" s="21"/>
      <c r="F46" s="18"/>
      <c r="G46" s="19"/>
      <c r="I46" s="120"/>
      <c r="J46" s="120"/>
      <c r="K46" s="120"/>
      <c r="L46" s="120"/>
    </row>
    <row r="47" spans="1:12" s="20" customFormat="1" ht="18.75" customHeight="1" x14ac:dyDescent="0.2">
      <c r="A47" s="17"/>
      <c r="B47" s="21"/>
      <c r="C47" s="21"/>
      <c r="D47" s="21"/>
      <c r="E47" s="21"/>
      <c r="F47" s="18"/>
      <c r="G47" s="19"/>
    </row>
    <row r="48" spans="1:12" s="20" customFormat="1" ht="18.75" customHeight="1" x14ac:dyDescent="0.2">
      <c r="A48" s="17"/>
      <c r="B48" s="21"/>
      <c r="C48" s="21"/>
      <c r="D48" s="21"/>
      <c r="E48" s="21"/>
      <c r="F48" s="18"/>
      <c r="G48" s="19"/>
    </row>
    <row r="49" spans="1:8" s="20" customFormat="1" ht="18.75" customHeight="1" x14ac:dyDescent="0.2">
      <c r="A49" s="17"/>
      <c r="B49" s="21"/>
      <c r="C49" s="21"/>
      <c r="D49" s="21"/>
      <c r="E49" s="21"/>
      <c r="F49" s="18"/>
      <c r="G49" s="19"/>
    </row>
    <row r="50" spans="1:8" s="20" customFormat="1" ht="18.75" customHeight="1" x14ac:dyDescent="0.2">
      <c r="A50" s="17"/>
      <c r="B50" s="21"/>
      <c r="C50" s="21"/>
      <c r="D50" s="21"/>
      <c r="E50" s="21"/>
      <c r="F50" s="18"/>
      <c r="G50" s="19"/>
    </row>
    <row r="51" spans="1:8" s="20" customFormat="1" ht="18.75" customHeight="1" x14ac:dyDescent="0.2">
      <c r="A51" s="17"/>
      <c r="B51" s="21"/>
      <c r="C51" s="21"/>
      <c r="D51" s="21"/>
      <c r="E51" s="21"/>
      <c r="F51" s="18"/>
      <c r="G51" s="19"/>
    </row>
    <row r="52" spans="1:8" s="20" customFormat="1" ht="18.75" customHeight="1" x14ac:dyDescent="0.2">
      <c r="A52" s="17"/>
      <c r="B52" s="146"/>
      <c r="C52" s="146"/>
      <c r="D52" s="146"/>
      <c r="E52" s="146"/>
      <c r="F52" s="18"/>
      <c r="G52" s="19"/>
    </row>
    <row r="53" spans="1:8" s="20" customFormat="1" ht="18.75" customHeight="1" x14ac:dyDescent="0.2">
      <c r="A53" s="17"/>
      <c r="B53" s="146"/>
      <c r="C53" s="146"/>
      <c r="D53" s="146"/>
      <c r="E53" s="146"/>
      <c r="F53" s="18"/>
      <c r="G53" s="19"/>
    </row>
    <row r="54" spans="1:8" s="20" customFormat="1" ht="18.75" customHeight="1" x14ac:dyDescent="0.2">
      <c r="A54" s="17"/>
      <c r="B54" s="146"/>
      <c r="C54" s="146"/>
      <c r="D54" s="146"/>
      <c r="E54" s="146"/>
      <c r="F54" s="18"/>
      <c r="G54" s="19"/>
    </row>
    <row r="55" spans="1:8" s="20" customFormat="1" ht="18.75" customHeight="1" x14ac:dyDescent="0.2">
      <c r="A55" s="17"/>
      <c r="B55" s="146"/>
      <c r="C55" s="146"/>
      <c r="D55" s="146"/>
      <c r="E55" s="146"/>
      <c r="F55" s="18"/>
      <c r="G55" s="19"/>
    </row>
    <row r="56" spans="1:8" s="20" customFormat="1" ht="18.75" customHeight="1" x14ac:dyDescent="0.2">
      <c r="A56" s="17"/>
      <c r="B56" s="146"/>
      <c r="C56" s="146"/>
      <c r="D56" s="146"/>
      <c r="E56" s="146"/>
      <c r="F56" s="18"/>
      <c r="G56" s="19"/>
    </row>
    <row r="57" spans="1:8" s="20" customFormat="1" ht="18.75" customHeight="1" x14ac:dyDescent="0.2">
      <c r="A57" s="17"/>
      <c r="B57" s="146"/>
      <c r="C57" s="146"/>
      <c r="D57" s="146"/>
      <c r="E57" s="146"/>
      <c r="F57" s="18"/>
      <c r="G57" s="19"/>
    </row>
    <row r="58" spans="1:8" s="20" customFormat="1" ht="18.75" customHeight="1" x14ac:dyDescent="0.2">
      <c r="A58" s="17"/>
      <c r="B58" s="17"/>
      <c r="C58" s="17"/>
      <c r="D58" s="17"/>
      <c r="E58" s="17"/>
      <c r="F58" s="18"/>
      <c r="G58" s="19"/>
    </row>
    <row r="59" spans="1:8" s="20" customFormat="1" ht="18.75" customHeight="1" x14ac:dyDescent="0.2">
      <c r="A59" s="17"/>
      <c r="B59" s="17"/>
      <c r="C59" s="17"/>
      <c r="D59" s="17"/>
      <c r="E59" s="17"/>
      <c r="F59" s="18"/>
      <c r="G59" s="19"/>
    </row>
    <row r="60" spans="1:8" s="20" customFormat="1" ht="18.75" customHeight="1" x14ac:dyDescent="0.2">
      <c r="A60" s="17"/>
      <c r="B60" s="17"/>
      <c r="C60" s="17"/>
      <c r="D60" s="17"/>
      <c r="E60" s="17"/>
      <c r="F60" s="18"/>
      <c r="G60" s="19"/>
    </row>
    <row r="61" spans="1:8" s="55" customFormat="1" ht="18.75" customHeight="1" x14ac:dyDescent="0.25">
      <c r="A61" s="22"/>
      <c r="B61" s="236" t="s">
        <v>16</v>
      </c>
      <c r="C61" s="22"/>
      <c r="D61" s="22"/>
      <c r="E61" s="22"/>
      <c r="F61" s="237">
        <f>+F17+F19+F21+F23+F36+F38</f>
        <v>235086323</v>
      </c>
      <c r="G61" s="52"/>
      <c r="H61" s="218">
        <f>+F61-'BALANZA FINAL'!G83</f>
        <v>0</v>
      </c>
    </row>
    <row r="62" spans="1:8" s="20" customFormat="1" ht="18.75" customHeight="1" x14ac:dyDescent="0.2">
      <c r="A62" s="23" t="s">
        <v>3</v>
      </c>
      <c r="B62" s="23"/>
      <c r="C62" s="23"/>
      <c r="D62" s="23"/>
      <c r="E62" s="23"/>
      <c r="F62" s="23"/>
      <c r="G62" s="23"/>
    </row>
    <row r="63" spans="1:8" s="25" customFormat="1" ht="16.5" customHeight="1" x14ac:dyDescent="0.2">
      <c r="A63" s="24"/>
      <c r="B63" s="24"/>
      <c r="C63" s="24"/>
      <c r="D63" s="24"/>
      <c r="E63" s="24"/>
      <c r="F63" s="105">
        <f>+F61-'BALANZA FINAL'!G83</f>
        <v>0</v>
      </c>
      <c r="G63" s="26"/>
    </row>
    <row r="64" spans="1:8" x14ac:dyDescent="0.2">
      <c r="A64" s="7"/>
      <c r="B64" s="7"/>
      <c r="C64" s="7"/>
      <c r="D64" s="7"/>
      <c r="E64" s="7"/>
      <c r="F64" s="7"/>
      <c r="G64" s="7"/>
    </row>
    <row r="65" spans="1:7" ht="15" x14ac:dyDescent="0.2">
      <c r="A65" s="7"/>
      <c r="B65" s="7"/>
      <c r="C65" s="7"/>
      <c r="D65" s="7"/>
      <c r="E65" s="7"/>
      <c r="F65" s="27"/>
      <c r="G65" s="7"/>
    </row>
    <row r="66" spans="1:7" x14ac:dyDescent="0.2">
      <c r="A66" s="7"/>
      <c r="B66" s="7"/>
      <c r="C66" s="7"/>
      <c r="D66" s="7"/>
      <c r="E66" s="7"/>
      <c r="F66" s="7"/>
      <c r="G66" s="7"/>
    </row>
    <row r="67" spans="1:7" x14ac:dyDescent="0.2">
      <c r="A67" s="7"/>
      <c r="B67" s="7"/>
      <c r="C67" s="7"/>
      <c r="D67" s="7"/>
      <c r="E67" s="7"/>
      <c r="F67" s="7"/>
      <c r="G67" s="7"/>
    </row>
    <row r="68" spans="1:7" x14ac:dyDescent="0.2">
      <c r="A68" s="7"/>
      <c r="B68" s="7"/>
      <c r="C68" s="7"/>
      <c r="D68" s="7"/>
      <c r="E68" s="7"/>
      <c r="F68" s="11"/>
      <c r="G68" s="7"/>
    </row>
    <row r="69" spans="1:7" x14ac:dyDescent="0.2">
      <c r="A69" s="7"/>
      <c r="B69" s="7"/>
      <c r="C69" s="7"/>
      <c r="D69" s="7"/>
      <c r="E69" s="7"/>
      <c r="F69" s="7"/>
      <c r="G69" s="7"/>
    </row>
    <row r="70" spans="1:7" x14ac:dyDescent="0.2">
      <c r="A70" s="7"/>
      <c r="B70" s="7"/>
      <c r="C70" s="7"/>
      <c r="D70" s="7"/>
      <c r="E70" s="7"/>
      <c r="F70" s="7"/>
      <c r="G70" s="7"/>
    </row>
    <row r="71" spans="1:7" x14ac:dyDescent="0.2">
      <c r="A71" s="7"/>
      <c r="B71" s="7"/>
      <c r="C71" s="7"/>
      <c r="D71" s="7"/>
      <c r="E71" s="7"/>
      <c r="F71" s="11"/>
      <c r="G71" s="7"/>
    </row>
    <row r="72" spans="1:7" x14ac:dyDescent="0.2">
      <c r="A72" s="7"/>
      <c r="B72" s="7"/>
      <c r="C72" s="7"/>
      <c r="D72" s="7"/>
      <c r="E72" s="7"/>
      <c r="F72" s="7"/>
      <c r="G72" s="7"/>
    </row>
    <row r="73" spans="1:7" x14ac:dyDescent="0.2">
      <c r="A73" s="7"/>
      <c r="B73" s="7"/>
      <c r="C73" s="7"/>
      <c r="D73" s="7"/>
      <c r="E73" s="7"/>
      <c r="F73" s="7"/>
      <c r="G73" s="7"/>
    </row>
    <row r="74" spans="1:7" x14ac:dyDescent="0.2">
      <c r="A74" s="7"/>
      <c r="B74" s="7"/>
      <c r="C74" s="7"/>
      <c r="D74" s="7"/>
      <c r="E74" s="7"/>
      <c r="F74" s="7"/>
      <c r="G74" s="7"/>
    </row>
    <row r="75" spans="1:7" x14ac:dyDescent="0.2">
      <c r="A75" s="7"/>
      <c r="B75" s="7"/>
      <c r="C75" s="7"/>
      <c r="D75" s="7"/>
      <c r="E75" s="7"/>
      <c r="F75" s="7"/>
      <c r="G75" s="7"/>
    </row>
    <row r="76" spans="1:7" x14ac:dyDescent="0.2">
      <c r="A76" s="7"/>
      <c r="B76" s="7"/>
      <c r="C76" s="7"/>
      <c r="D76" s="7"/>
      <c r="E76" s="7"/>
      <c r="F76" s="7"/>
      <c r="G76" s="7"/>
    </row>
    <row r="77" spans="1:7" x14ac:dyDescent="0.2">
      <c r="A77" s="7"/>
      <c r="B77" s="7"/>
      <c r="C77" s="7"/>
      <c r="D77" s="7"/>
      <c r="E77" s="7"/>
      <c r="F77" s="7"/>
      <c r="G77" s="7"/>
    </row>
    <row r="78" spans="1:7" x14ac:dyDescent="0.2">
      <c r="A78" s="7"/>
      <c r="B78" s="7"/>
      <c r="C78" s="7"/>
      <c r="D78" s="7"/>
      <c r="E78" s="7"/>
      <c r="F78" s="7"/>
      <c r="G78" s="7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7"/>
      <c r="B80" s="7"/>
      <c r="C80" s="7"/>
      <c r="D80" s="7"/>
      <c r="E80" s="7"/>
      <c r="F80" s="7"/>
      <c r="G80" s="7"/>
    </row>
    <row r="81" spans="1:7" x14ac:dyDescent="0.2">
      <c r="A81" s="7"/>
      <c r="B81" s="7"/>
      <c r="C81" s="7"/>
      <c r="D81" s="7"/>
      <c r="E81" s="7"/>
      <c r="F81" s="7"/>
      <c r="G81" s="7"/>
    </row>
    <row r="82" spans="1:7" x14ac:dyDescent="0.2">
      <c r="A82" s="7"/>
      <c r="B82" s="7"/>
      <c r="C82" s="7"/>
      <c r="D82" s="7"/>
      <c r="E82" s="7"/>
      <c r="F82" s="7"/>
      <c r="G82" s="7"/>
    </row>
    <row r="83" spans="1:7" x14ac:dyDescent="0.2">
      <c r="A83" s="7"/>
      <c r="B83" s="7"/>
      <c r="C83" s="7"/>
      <c r="D83" s="7"/>
      <c r="E83" s="7"/>
      <c r="F83" s="7"/>
      <c r="G83" s="7"/>
    </row>
    <row r="84" spans="1:7" x14ac:dyDescent="0.2">
      <c r="A84" s="7"/>
      <c r="B84" s="7"/>
      <c r="C84" s="7"/>
      <c r="D84" s="7"/>
      <c r="E84" s="7"/>
      <c r="F84" s="7"/>
      <c r="G84" s="7"/>
    </row>
    <row r="85" spans="1:7" x14ac:dyDescent="0.2">
      <c r="A85" s="7"/>
      <c r="B85" s="7"/>
      <c r="C85" s="7"/>
      <c r="D85" s="7"/>
      <c r="E85" s="7"/>
      <c r="F85" s="7"/>
      <c r="G85" s="7"/>
    </row>
    <row r="86" spans="1:7" x14ac:dyDescent="0.2">
      <c r="A86" s="7"/>
      <c r="B86" s="7"/>
      <c r="C86" s="7"/>
      <c r="D86" s="7"/>
      <c r="E86" s="7"/>
      <c r="F86" s="7"/>
      <c r="G86" s="7"/>
    </row>
    <row r="87" spans="1:7" x14ac:dyDescent="0.2">
      <c r="A87" s="7"/>
      <c r="B87" s="7"/>
      <c r="C87" s="7"/>
      <c r="D87" s="7"/>
      <c r="E87" s="7"/>
      <c r="F87" s="7"/>
      <c r="G87" s="7"/>
    </row>
    <row r="88" spans="1:7" x14ac:dyDescent="0.2">
      <c r="A88" s="7"/>
      <c r="B88" s="7"/>
      <c r="C88" s="7"/>
      <c r="D88" s="7"/>
      <c r="E88" s="7"/>
      <c r="F88" s="7"/>
      <c r="G88" s="7"/>
    </row>
    <row r="89" spans="1:7" x14ac:dyDescent="0.2">
      <c r="A89" s="7"/>
      <c r="B89" s="7"/>
      <c r="C89" s="7"/>
      <c r="D89" s="7"/>
      <c r="E89" s="7"/>
      <c r="F89" s="7"/>
      <c r="G89" s="7"/>
    </row>
    <row r="90" spans="1:7" x14ac:dyDescent="0.2">
      <c r="A90" s="7"/>
      <c r="B90" s="7"/>
      <c r="C90" s="7"/>
      <c r="D90" s="7"/>
      <c r="E90" s="7"/>
      <c r="F90" s="7"/>
      <c r="G90" s="7"/>
    </row>
    <row r="91" spans="1:7" x14ac:dyDescent="0.2">
      <c r="A91" s="7"/>
      <c r="B91" s="7"/>
      <c r="C91" s="7"/>
      <c r="D91" s="7"/>
      <c r="E91" s="7"/>
      <c r="F91" s="7"/>
      <c r="G91" s="7"/>
    </row>
    <row r="92" spans="1:7" x14ac:dyDescent="0.2">
      <c r="A92" s="7"/>
      <c r="B92" s="7"/>
      <c r="C92" s="7"/>
      <c r="D92" s="7"/>
      <c r="E92" s="7"/>
      <c r="F92" s="7"/>
      <c r="G92" s="7"/>
    </row>
    <row r="93" spans="1:7" x14ac:dyDescent="0.2">
      <c r="A93" s="7"/>
      <c r="B93" s="7"/>
      <c r="C93" s="7"/>
      <c r="D93" s="7"/>
      <c r="E93" s="7"/>
      <c r="F93" s="7"/>
      <c r="G93" s="7"/>
    </row>
    <row r="94" spans="1:7" x14ac:dyDescent="0.2">
      <c r="A94" s="7"/>
      <c r="B94" s="7"/>
      <c r="C94" s="7"/>
      <c r="D94" s="7"/>
      <c r="E94" s="7"/>
      <c r="F94" s="7"/>
      <c r="G94" s="7"/>
    </row>
    <row r="95" spans="1:7" x14ac:dyDescent="0.2">
      <c r="A95" s="12"/>
      <c r="B95" s="12"/>
      <c r="C95" s="12"/>
      <c r="D95" s="12"/>
      <c r="E95" s="12"/>
      <c r="F95" s="12"/>
      <c r="G95" s="12"/>
    </row>
    <row r="96" spans="1:7" s="1" customFormat="1" x14ac:dyDescent="0.2">
      <c r="A96" s="8"/>
      <c r="B96" s="8"/>
      <c r="C96" s="8"/>
      <c r="D96" s="8"/>
      <c r="E96" s="8"/>
      <c r="F96" s="8"/>
      <c r="G96" s="8"/>
    </row>
    <row r="97" spans="1:8" s="1" customFormat="1" x14ac:dyDescent="0.2">
      <c r="A97" s="10"/>
      <c r="B97" s="10"/>
      <c r="C97" s="10"/>
      <c r="D97" s="10"/>
      <c r="E97" s="10"/>
      <c r="F97" s="10"/>
      <c r="G97" s="10"/>
    </row>
    <row r="98" spans="1:8" s="1" customFormat="1" ht="15" x14ac:dyDescent="0.25">
      <c r="A98" s="13"/>
      <c r="B98" s="13"/>
      <c r="C98" s="13"/>
      <c r="D98" s="13"/>
      <c r="E98" s="13"/>
      <c r="F98" s="13"/>
      <c r="G98" s="13"/>
    </row>
    <row r="99" spans="1:8" s="9" customFormat="1" x14ac:dyDescent="0.2">
      <c r="A99" s="10"/>
      <c r="B99" s="10"/>
      <c r="C99" s="10"/>
      <c r="D99" s="10"/>
      <c r="E99" s="10"/>
      <c r="F99" s="10"/>
      <c r="G99" s="10"/>
      <c r="H99" s="14"/>
    </row>
    <row r="100" spans="1:8" s="1" customFormat="1" x14ac:dyDescent="0.2">
      <c r="A100" s="15"/>
      <c r="B100" s="15"/>
      <c r="C100" s="15"/>
      <c r="D100" s="15"/>
      <c r="E100" s="15"/>
      <c r="F100" s="15"/>
      <c r="G100" s="15"/>
    </row>
    <row r="101" spans="1:8" s="1" customFormat="1" x14ac:dyDescent="0.2">
      <c r="A101" s="16"/>
      <c r="B101" s="16"/>
      <c r="C101" s="16"/>
      <c r="D101" s="16"/>
      <c r="E101" s="16"/>
      <c r="F101" s="16"/>
      <c r="G101" s="16"/>
    </row>
    <row r="102" spans="1:8" s="1" customFormat="1" x14ac:dyDescent="0.2">
      <c r="A102" s="16"/>
      <c r="B102" s="16"/>
      <c r="C102" s="16"/>
      <c r="D102" s="16"/>
      <c r="E102" s="16"/>
      <c r="F102" s="16"/>
      <c r="G102" s="16"/>
    </row>
    <row r="103" spans="1:8" x14ac:dyDescent="0.2">
      <c r="A103" s="12"/>
      <c r="B103" s="12"/>
      <c r="C103" s="12"/>
      <c r="D103" s="12"/>
      <c r="E103" s="12"/>
      <c r="F103" s="12"/>
      <c r="G103" s="12"/>
    </row>
    <row r="104" spans="1:8" x14ac:dyDescent="0.2">
      <c r="A104" s="12"/>
      <c r="B104" s="12"/>
      <c r="C104" s="12"/>
      <c r="D104" s="12"/>
      <c r="E104" s="12"/>
      <c r="F104" s="12"/>
      <c r="G104" s="12"/>
    </row>
    <row r="105" spans="1:8" x14ac:dyDescent="0.2">
      <c r="A105" s="12"/>
      <c r="B105" s="12"/>
      <c r="C105" s="12"/>
      <c r="D105" s="12"/>
      <c r="E105" s="12"/>
      <c r="F105" s="12"/>
      <c r="G105" s="12"/>
    </row>
    <row r="106" spans="1:8" x14ac:dyDescent="0.2">
      <c r="A106" s="12"/>
      <c r="B106" s="12"/>
      <c r="C106" s="12"/>
      <c r="D106" s="12"/>
      <c r="E106" s="12"/>
      <c r="F106" s="12"/>
      <c r="G106" s="12"/>
    </row>
    <row r="107" spans="1:8" x14ac:dyDescent="0.2">
      <c r="A107" s="12"/>
      <c r="B107" s="12"/>
      <c r="C107" s="12"/>
      <c r="D107" s="12"/>
      <c r="E107" s="12"/>
      <c r="F107" s="12"/>
      <c r="G107" s="12"/>
    </row>
    <row r="108" spans="1:8" x14ac:dyDescent="0.2">
      <c r="A108" s="12"/>
      <c r="B108" s="12"/>
      <c r="C108" s="12"/>
      <c r="D108" s="12"/>
      <c r="E108" s="12"/>
      <c r="F108" s="12"/>
      <c r="G108" s="12"/>
    </row>
    <row r="109" spans="1:8" x14ac:dyDescent="0.2">
      <c r="A109" s="12"/>
      <c r="B109" s="12"/>
      <c r="C109" s="12"/>
      <c r="D109" s="12"/>
      <c r="E109" s="12"/>
      <c r="F109" s="12"/>
      <c r="G109" s="12"/>
    </row>
    <row r="110" spans="1:8" x14ac:dyDescent="0.2">
      <c r="A110" s="12"/>
      <c r="B110" s="12"/>
      <c r="C110" s="12"/>
      <c r="D110" s="12"/>
      <c r="E110" s="12"/>
      <c r="F110" s="12"/>
      <c r="G110" s="12"/>
    </row>
    <row r="111" spans="1:8" x14ac:dyDescent="0.2">
      <c r="A111" s="12"/>
      <c r="B111" s="12"/>
      <c r="C111" s="12"/>
      <c r="D111" s="12"/>
      <c r="E111" s="12"/>
      <c r="F111" s="12"/>
      <c r="G111" s="12"/>
    </row>
  </sheetData>
  <mergeCells count="9">
    <mergeCell ref="A10:G10"/>
    <mergeCell ref="B13:B15"/>
    <mergeCell ref="F13:F15"/>
    <mergeCell ref="A2:G2"/>
    <mergeCell ref="A4:G4"/>
    <mergeCell ref="A7:G7"/>
    <mergeCell ref="A9:G9"/>
    <mergeCell ref="D13:D15"/>
    <mergeCell ref="A8:G8"/>
  </mergeCells>
  <printOptions horizontalCentered="1" verticalCentered="1"/>
  <pageMargins left="0.78740157480314965" right="0.78740157480314965" top="0.59055118110236227" bottom="0.59055118110236227" header="0" footer="0"/>
  <pageSetup scale="67" orientation="portrait" horizontalDpi="4294967295" verticalDpi="429496729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view="pageBreakPreview" zoomScale="110" zoomScaleSheetLayoutView="110" workbookViewId="0">
      <selection activeCell="G71" sqref="G71"/>
    </sheetView>
  </sheetViews>
  <sheetFormatPr baseColWidth="10" defaultRowHeight="12.75" x14ac:dyDescent="0.2"/>
  <cols>
    <col min="1" max="7" width="17.42578125" customWidth="1"/>
    <col min="8" max="8" width="3.5703125" customWidth="1"/>
    <col min="9" max="9" width="23" bestFit="1" customWidth="1"/>
    <col min="10" max="10" width="14.85546875" bestFit="1" customWidth="1"/>
    <col min="11" max="11" width="16.5703125" customWidth="1"/>
  </cols>
  <sheetData>
    <row r="1" spans="1:12" ht="1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3.25" customHeight="1" x14ac:dyDescent="0.2">
      <c r="A2" s="325"/>
      <c r="B2" s="325"/>
      <c r="C2" s="325"/>
      <c r="D2" s="325"/>
      <c r="E2" s="325"/>
      <c r="F2" s="325"/>
      <c r="G2" s="325"/>
      <c r="H2" s="93"/>
      <c r="I2" s="93"/>
      <c r="J2" s="93"/>
      <c r="K2" s="93"/>
      <c r="L2" s="93"/>
    </row>
    <row r="3" spans="1:12" ht="15.75" customHeight="1" x14ac:dyDescent="0.2">
      <c r="A3" s="245"/>
      <c r="B3" s="245"/>
      <c r="C3" s="245"/>
      <c r="D3" s="245"/>
      <c r="E3" s="245"/>
      <c r="F3" s="245"/>
      <c r="G3" s="245"/>
      <c r="H3" s="93"/>
      <c r="I3" s="93"/>
      <c r="J3" s="93"/>
      <c r="K3" s="93"/>
      <c r="L3" s="93"/>
    </row>
    <row r="4" spans="1:12" ht="23.25" customHeight="1" x14ac:dyDescent="0.2">
      <c r="A4" s="316" t="str">
        <f>+'EG-ACUMULADO'!A4:G4</f>
        <v>SISTEMA ESTATAL PARA EL DESARROLLO INTEGRAL DE LA FAMILIA</v>
      </c>
      <c r="B4" s="316"/>
      <c r="C4" s="316"/>
      <c r="D4" s="316"/>
      <c r="E4" s="316"/>
      <c r="F4" s="316"/>
      <c r="G4" s="316"/>
      <c r="H4" s="94"/>
      <c r="I4" s="94"/>
      <c r="J4" s="94"/>
      <c r="K4" s="94"/>
      <c r="L4" s="94"/>
    </row>
    <row r="5" spans="1:12" ht="15.75" x14ac:dyDescent="0.25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4"/>
    </row>
    <row r="6" spans="1:12" ht="15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5.75" x14ac:dyDescent="0.25">
      <c r="A7" s="320" t="s">
        <v>49</v>
      </c>
      <c r="B7" s="324"/>
      <c r="C7" s="324"/>
      <c r="D7" s="324"/>
      <c r="E7" s="324"/>
      <c r="F7" s="324"/>
      <c r="G7" s="324"/>
      <c r="H7" s="35"/>
      <c r="I7" s="35"/>
      <c r="J7" s="35"/>
      <c r="K7" s="37"/>
      <c r="L7" s="31"/>
    </row>
    <row r="8" spans="1:12" ht="15.75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320"/>
      <c r="G8" s="320"/>
      <c r="H8" s="35"/>
      <c r="I8" s="35"/>
      <c r="J8" s="35"/>
      <c r="K8" s="37"/>
      <c r="L8" s="31"/>
    </row>
    <row r="9" spans="1:12" ht="15.75" x14ac:dyDescent="0.25">
      <c r="A9" s="324" t="s">
        <v>5</v>
      </c>
      <c r="B9" s="324"/>
      <c r="C9" s="324"/>
      <c r="D9" s="324"/>
      <c r="E9" s="324"/>
      <c r="F9" s="324"/>
      <c r="G9" s="324"/>
      <c r="H9" s="35"/>
      <c r="I9" s="35"/>
      <c r="J9" s="35"/>
      <c r="K9" s="37"/>
      <c r="L9" s="31"/>
    </row>
    <row r="10" spans="1:12" ht="15.75" x14ac:dyDescent="0.25">
      <c r="A10" s="31"/>
      <c r="B10" s="32"/>
      <c r="C10" s="32"/>
      <c r="D10" s="32"/>
      <c r="E10" s="32"/>
      <c r="F10" s="32"/>
      <c r="G10" s="32"/>
      <c r="H10" s="35"/>
      <c r="I10" s="35"/>
      <c r="J10" s="95"/>
      <c r="K10" s="37"/>
      <c r="L10" s="31"/>
    </row>
    <row r="11" spans="1:12" x14ac:dyDescent="0.2">
      <c r="H11" s="92"/>
      <c r="I11" s="92" t="str">
        <f>'BALANZA FINAL'!C61</f>
        <v xml:space="preserve">PARTICIPACIONES  </v>
      </c>
      <c r="J11" s="140">
        <f>'BALANZA FINAL'!G61</f>
        <v>82069248</v>
      </c>
      <c r="K11" s="162">
        <f>J11/$J$23</f>
        <v>0.34338470767651813</v>
      </c>
    </row>
    <row r="12" spans="1:12" x14ac:dyDescent="0.2">
      <c r="H12" s="92"/>
      <c r="I12" s="92" t="s">
        <v>2</v>
      </c>
      <c r="J12" s="140">
        <f>+'BALANZA FINAL'!G65</f>
        <v>131316541</v>
      </c>
      <c r="K12" s="162">
        <f t="shared" ref="K12:K19" si="0">J12/$J$23</f>
        <v>0.54943956650335712</v>
      </c>
    </row>
    <row r="13" spans="1:12" x14ac:dyDescent="0.2">
      <c r="H13" s="92"/>
      <c r="I13" s="92" t="s">
        <v>115</v>
      </c>
      <c r="J13" s="222">
        <f>+'BALANZA FINAL'!G66</f>
        <v>23384425</v>
      </c>
      <c r="K13" s="162">
        <f t="shared" si="0"/>
        <v>9.7842421351399034E-2</v>
      </c>
    </row>
    <row r="14" spans="1:12" x14ac:dyDescent="0.2">
      <c r="I14" s="92" t="str">
        <f>'BALANZA FINAL'!C67</f>
        <v>PRODUCTOS</v>
      </c>
      <c r="J14" s="222">
        <f>+'BALANZA FINAL'!G67</f>
        <v>2411</v>
      </c>
      <c r="K14" s="287">
        <f t="shared" si="0"/>
        <v>1.0087828880899276E-5</v>
      </c>
    </row>
    <row r="15" spans="1:12" x14ac:dyDescent="0.2">
      <c r="I15" s="92" t="s">
        <v>13</v>
      </c>
      <c r="J15" s="222">
        <f>+'ING-ACUMULADO'!F20</f>
        <v>2228257</v>
      </c>
      <c r="K15" s="287">
        <f>J15/$J$23</f>
        <v>9.3232166398448686E-3</v>
      </c>
    </row>
    <row r="16" spans="1:12" x14ac:dyDescent="0.2">
      <c r="I16" s="92"/>
      <c r="J16" s="222">
        <v>0</v>
      </c>
      <c r="K16" s="162">
        <f t="shared" si="0"/>
        <v>0</v>
      </c>
    </row>
    <row r="17" spans="8:11" x14ac:dyDescent="0.2">
      <c r="K17" s="162">
        <f t="shared" si="0"/>
        <v>0</v>
      </c>
    </row>
    <row r="18" spans="8:11" x14ac:dyDescent="0.2">
      <c r="I18" s="92"/>
      <c r="J18" s="179"/>
      <c r="K18" s="162">
        <f t="shared" si="0"/>
        <v>0</v>
      </c>
    </row>
    <row r="19" spans="8:11" x14ac:dyDescent="0.2">
      <c r="H19" s="92"/>
      <c r="K19" s="162">
        <f t="shared" si="0"/>
        <v>0</v>
      </c>
    </row>
    <row r="20" spans="8:11" x14ac:dyDescent="0.2">
      <c r="K20" s="162"/>
    </row>
    <row r="21" spans="8:11" x14ac:dyDescent="0.2">
      <c r="I21" s="92"/>
      <c r="J21" s="140"/>
      <c r="K21" s="162"/>
    </row>
    <row r="22" spans="8:11" x14ac:dyDescent="0.2">
      <c r="J22" s="156"/>
      <c r="K22" s="155"/>
    </row>
    <row r="23" spans="8:11" x14ac:dyDescent="0.2">
      <c r="J23" s="161">
        <f>SUM(J11:J22)</f>
        <v>239000882</v>
      </c>
      <c r="K23" s="137">
        <f>SUM(K11:K22)</f>
        <v>1.0000000000000002</v>
      </c>
    </row>
    <row r="29" spans="8:11" x14ac:dyDescent="0.2">
      <c r="I29">
        <f>33.05+1.57+10.17+55.21</f>
        <v>100</v>
      </c>
    </row>
    <row r="30" spans="8:11" x14ac:dyDescent="0.2">
      <c r="J30">
        <f>32.74+0.01+8.52+0.98+3.34+54.4</f>
        <v>99.989999999999981</v>
      </c>
      <c r="K30" s="120"/>
    </row>
    <row r="34" spans="1:12" x14ac:dyDescent="0.2">
      <c r="J34">
        <f>32.94+51.71+3.22+2.06+0.5+9.38+0.05+0.14</f>
        <v>100</v>
      </c>
    </row>
    <row r="42" spans="1:12" ht="18.75" customHeight="1" x14ac:dyDescent="0.2"/>
    <row r="43" spans="1:12" ht="18.75" customHeight="1" x14ac:dyDescent="0.2"/>
    <row r="44" spans="1:12" ht="18.75" customHeight="1" x14ac:dyDescent="0.2">
      <c r="I44" s="30"/>
      <c r="J44" s="30"/>
    </row>
    <row r="45" spans="1:12" ht="21.75" customHeight="1" x14ac:dyDescent="0.2">
      <c r="I45" s="93"/>
      <c r="J45" s="93"/>
    </row>
    <row r="46" spans="1:12" ht="23.25" x14ac:dyDescent="0.2">
      <c r="A46" s="30"/>
      <c r="B46" s="30"/>
      <c r="C46" s="30"/>
      <c r="D46" s="30"/>
      <c r="E46" s="30"/>
      <c r="F46" s="30"/>
      <c r="G46" s="30"/>
      <c r="H46" s="30"/>
      <c r="I46" s="94"/>
      <c r="J46" s="94"/>
      <c r="K46" s="30"/>
      <c r="L46" s="30"/>
    </row>
    <row r="47" spans="1:12" ht="15" customHeight="1" x14ac:dyDescent="0.2">
      <c r="A47" s="325"/>
      <c r="B47" s="325"/>
      <c r="C47" s="325"/>
      <c r="D47" s="325"/>
      <c r="E47" s="325"/>
      <c r="F47" s="325"/>
      <c r="G47" s="325"/>
      <c r="H47" s="93"/>
      <c r="I47" s="134"/>
      <c r="J47" s="134"/>
      <c r="K47" s="93"/>
      <c r="L47" s="93"/>
    </row>
    <row r="48" spans="1:12" ht="23.25" customHeight="1" x14ac:dyDescent="0.2">
      <c r="A48" s="316" t="str">
        <f>+A4</f>
        <v>SISTEMA ESTATAL PARA EL DESARROLLO INTEGRAL DE LA FAMILIA</v>
      </c>
      <c r="B48" s="316"/>
      <c r="C48" s="316"/>
      <c r="D48" s="316"/>
      <c r="E48" s="316"/>
      <c r="F48" s="316"/>
      <c r="G48" s="316"/>
      <c r="H48" s="94"/>
      <c r="I48" s="30"/>
      <c r="J48" s="30"/>
      <c r="K48" s="94"/>
      <c r="L48" s="94"/>
    </row>
    <row r="49" spans="1:12" ht="15.75" x14ac:dyDescent="0.25">
      <c r="A49" s="134"/>
      <c r="B49" s="134"/>
      <c r="C49" s="134"/>
      <c r="D49" s="134"/>
      <c r="E49" s="134"/>
      <c r="F49" s="134"/>
      <c r="G49" s="134"/>
      <c r="H49" s="134"/>
      <c r="I49" s="35"/>
      <c r="J49" s="35"/>
      <c r="K49" s="134"/>
      <c r="L49" s="34"/>
    </row>
    <row r="50" spans="1:12" ht="15" x14ac:dyDescent="0.2">
      <c r="A50" s="30"/>
      <c r="B50" s="30"/>
      <c r="C50" s="30"/>
      <c r="D50" s="30"/>
      <c r="E50" s="30"/>
      <c r="F50" s="30"/>
      <c r="G50" s="30"/>
      <c r="H50" s="30"/>
      <c r="I50" s="35"/>
      <c r="J50" s="35"/>
      <c r="K50" s="30"/>
      <c r="L50" s="30"/>
    </row>
    <row r="51" spans="1:12" ht="15.75" x14ac:dyDescent="0.25">
      <c r="A51" s="320" t="s">
        <v>50</v>
      </c>
      <c r="B51" s="324"/>
      <c r="C51" s="324"/>
      <c r="D51" s="324"/>
      <c r="E51" s="324"/>
      <c r="F51" s="324"/>
      <c r="G51" s="324"/>
      <c r="H51" s="35"/>
      <c r="I51" s="35"/>
      <c r="J51" s="35"/>
      <c r="K51" s="37"/>
      <c r="L51" s="31"/>
    </row>
    <row r="52" spans="1:12" ht="15.75" x14ac:dyDescent="0.25">
      <c r="A52" s="320" t="str">
        <f>'BALANZA FINAL'!D92</f>
        <v>DEL 01 DE ENERO AL 31 DE DICIEMBRE DE 2019</v>
      </c>
      <c r="B52" s="320"/>
      <c r="C52" s="320"/>
      <c r="D52" s="320"/>
      <c r="E52" s="320"/>
      <c r="F52" s="320"/>
      <c r="G52" s="320"/>
      <c r="H52" s="35"/>
      <c r="I52" s="35"/>
      <c r="J52" s="95"/>
      <c r="K52" s="37"/>
      <c r="L52" s="31"/>
    </row>
    <row r="53" spans="1:12" ht="15.75" x14ac:dyDescent="0.25">
      <c r="A53" s="324" t="s">
        <v>5</v>
      </c>
      <c r="B53" s="324"/>
      <c r="C53" s="324"/>
      <c r="D53" s="324"/>
      <c r="E53" s="324"/>
      <c r="F53" s="324"/>
      <c r="G53" s="324"/>
      <c r="H53" s="35"/>
      <c r="I53" s="92" t="str">
        <f>'BALANZA FINAL'!C79</f>
        <v>TRANSFERENCIAS</v>
      </c>
      <c r="J53" s="151">
        <f>'BALANZA FINAL'!G79</f>
        <v>173690462</v>
      </c>
      <c r="K53" s="162">
        <f>J53/J61</f>
        <v>0.73883695054433263</v>
      </c>
      <c r="L53" s="31"/>
    </row>
    <row r="54" spans="1:12" ht="15.75" x14ac:dyDescent="0.25">
      <c r="A54" s="31"/>
      <c r="B54" s="32"/>
      <c r="C54" s="32"/>
      <c r="D54" s="32"/>
      <c r="E54" s="32"/>
      <c r="F54" s="32"/>
      <c r="G54" s="32"/>
      <c r="H54" s="35"/>
      <c r="I54" s="92" t="str">
        <f>'BALANZA FINAL'!C80</f>
        <v>BIENES MUEBLES E INMUEBLES</v>
      </c>
      <c r="J54" s="151">
        <f>'BALANZA FINAL'!G80</f>
        <v>0</v>
      </c>
      <c r="K54" s="162">
        <f>J54/J61</f>
        <v>0</v>
      </c>
      <c r="L54" s="31"/>
    </row>
    <row r="55" spans="1:12" x14ac:dyDescent="0.2">
      <c r="H55" s="92"/>
      <c r="I55" s="92" t="str">
        <f>'BALANZA FINAL'!C81</f>
        <v>INVERSION PUBLICA</v>
      </c>
      <c r="J55" s="151">
        <f>'BALANZA FINAL'!G81</f>
        <v>0</v>
      </c>
      <c r="K55" s="162">
        <f>J55/J61</f>
        <v>0</v>
      </c>
    </row>
    <row r="56" spans="1:12" x14ac:dyDescent="0.2">
      <c r="H56" s="92"/>
      <c r="I56" s="92" t="s">
        <v>8</v>
      </c>
      <c r="J56" s="151">
        <f>'BALANZA FINAL'!G76</f>
        <v>41432972</v>
      </c>
      <c r="K56" s="162">
        <f>J56/J61</f>
        <v>0.17624577844964634</v>
      </c>
    </row>
    <row r="57" spans="1:12" x14ac:dyDescent="0.2">
      <c r="I57" s="92" t="s">
        <v>9</v>
      </c>
      <c r="J57" s="151">
        <f>'BALANZA FINAL'!G77</f>
        <v>4108549</v>
      </c>
      <c r="K57" s="162">
        <f>J57/J61</f>
        <v>1.7476767459585475E-2</v>
      </c>
      <c r="L57" s="137">
        <f>+K56+K57+K58</f>
        <v>0.26116304945566737</v>
      </c>
    </row>
    <row r="58" spans="1:12" x14ac:dyDescent="0.2">
      <c r="H58" s="92"/>
      <c r="I58" s="92" t="s">
        <v>10</v>
      </c>
      <c r="J58" s="151">
        <f>'BALANZA FINAL'!G78</f>
        <v>15854340</v>
      </c>
      <c r="K58" s="162">
        <f>J58/J61</f>
        <v>6.7440503546435576E-2</v>
      </c>
    </row>
    <row r="59" spans="1:12" x14ac:dyDescent="0.2">
      <c r="J59" s="148">
        <f>SUM(J56:J58)</f>
        <v>61395861</v>
      </c>
      <c r="K59" s="162">
        <f>J59/$J$59</f>
        <v>1</v>
      </c>
    </row>
    <row r="60" spans="1:12" x14ac:dyDescent="0.2">
      <c r="K60" s="137"/>
    </row>
    <row r="61" spans="1:12" x14ac:dyDescent="0.2">
      <c r="J61" s="148">
        <f>J53+J54+J55+J59</f>
        <v>235086323</v>
      </c>
    </row>
    <row r="62" spans="1:12" x14ac:dyDescent="0.2">
      <c r="J62" s="179">
        <f>+J61-'EG-ACUMULADO'!F61</f>
        <v>0</v>
      </c>
    </row>
    <row r="70" spans="7:11" x14ac:dyDescent="0.2">
      <c r="J70" s="169"/>
      <c r="K70" s="169"/>
    </row>
    <row r="71" spans="7:11" x14ac:dyDescent="0.2">
      <c r="J71" s="169"/>
    </row>
    <row r="72" spans="7:11" x14ac:dyDescent="0.2">
      <c r="J72" s="169"/>
    </row>
    <row r="73" spans="7:11" x14ac:dyDescent="0.2">
      <c r="I73" s="120"/>
      <c r="J73" s="169"/>
    </row>
    <row r="74" spans="7:11" x14ac:dyDescent="0.2">
      <c r="I74" s="120"/>
      <c r="J74" s="169"/>
    </row>
    <row r="77" spans="7:11" x14ac:dyDescent="0.2">
      <c r="G77" s="143"/>
    </row>
  </sheetData>
  <mergeCells count="11">
    <mergeCell ref="A8:G8"/>
    <mergeCell ref="A9:G9"/>
    <mergeCell ref="A5:K5"/>
    <mergeCell ref="A2:G2"/>
    <mergeCell ref="A4:G4"/>
    <mergeCell ref="A7:G7"/>
    <mergeCell ref="A53:G53"/>
    <mergeCell ref="A47:G47"/>
    <mergeCell ref="A48:G48"/>
    <mergeCell ref="A51:G51"/>
    <mergeCell ref="A52:G52"/>
  </mergeCells>
  <phoneticPr fontId="64" type="noConversion"/>
  <printOptions horizontalCentered="1" verticalCentered="1"/>
  <pageMargins left="0.39370078740157483" right="0.39370078740157483" top="0.19685039370078741" bottom="0.19685039370078741" header="0" footer="0"/>
  <pageSetup scale="96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view="pageBreakPreview" topLeftCell="A4" zoomScale="80" zoomScaleNormal="75" zoomScaleSheetLayoutView="80" workbookViewId="0">
      <selection activeCell="D22" sqref="D22"/>
    </sheetView>
  </sheetViews>
  <sheetFormatPr baseColWidth="10" defaultRowHeight="12.75" x14ac:dyDescent="0.2"/>
  <cols>
    <col min="1" max="1" width="4.28515625" customWidth="1"/>
    <col min="2" max="2" width="88.5703125" customWidth="1"/>
    <col min="3" max="3" width="4.28515625" customWidth="1"/>
    <col min="4" max="4" width="21.42578125" customWidth="1"/>
    <col min="5" max="5" width="4.28515625" customWidth="1"/>
    <col min="6" max="6" width="18.5703125" customWidth="1"/>
    <col min="7" max="7" width="13" customWidth="1"/>
  </cols>
  <sheetData>
    <row r="1" spans="1:6" ht="15" customHeight="1" x14ac:dyDescent="0.2"/>
    <row r="2" spans="1:6" ht="25.5" customHeight="1" x14ac:dyDescent="0.2">
      <c r="A2" s="311"/>
      <c r="B2" s="311"/>
      <c r="C2" s="311"/>
      <c r="D2" s="311"/>
      <c r="E2" s="311"/>
    </row>
    <row r="3" spans="1:6" ht="25.5" customHeight="1" x14ac:dyDescent="0.2">
      <c r="A3" s="247"/>
      <c r="B3" s="247"/>
      <c r="C3" s="247"/>
      <c r="D3" s="247"/>
      <c r="E3" s="247"/>
    </row>
    <row r="4" spans="1:6" ht="25.5" customHeight="1" x14ac:dyDescent="0.2">
      <c r="A4" s="322" t="str">
        <f>+'GRAF-ING Y EGR'!A4:G4</f>
        <v>SISTEMA ESTATAL PARA EL DESARROLLO INTEGRAL DE LA FAMILIA</v>
      </c>
      <c r="B4" s="322"/>
      <c r="C4" s="322"/>
      <c r="D4" s="322"/>
      <c r="E4" s="322"/>
    </row>
    <row r="5" spans="1:6" ht="15" customHeight="1" x14ac:dyDescent="0.25">
      <c r="A5" s="2"/>
      <c r="B5" s="2"/>
      <c r="C5" s="2"/>
      <c r="D5" s="2"/>
      <c r="E5" s="2"/>
    </row>
    <row r="6" spans="1:6" ht="15" customHeight="1" x14ac:dyDescent="0.25">
      <c r="A6" s="2"/>
      <c r="B6" s="2"/>
      <c r="C6" s="2"/>
      <c r="D6" s="2"/>
      <c r="E6" s="2"/>
    </row>
    <row r="7" spans="1:6" ht="15" customHeight="1" x14ac:dyDescent="0.25">
      <c r="A7" s="320" t="s">
        <v>19</v>
      </c>
      <c r="B7" s="320"/>
      <c r="C7" s="320"/>
      <c r="D7" s="320"/>
      <c r="E7" s="320"/>
    </row>
    <row r="8" spans="1:6" ht="1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60"/>
    </row>
    <row r="9" spans="1:6" ht="15" customHeight="1" x14ac:dyDescent="0.25">
      <c r="A9" s="320" t="s">
        <v>0</v>
      </c>
      <c r="B9" s="320"/>
      <c r="C9" s="320"/>
      <c r="D9" s="320"/>
      <c r="E9" s="320"/>
    </row>
    <row r="10" spans="1:6" ht="15" customHeight="1" x14ac:dyDescent="0.2">
      <c r="A10" s="319"/>
      <c r="B10" s="319"/>
      <c r="C10" s="319"/>
      <c r="D10" s="319"/>
      <c r="E10" s="319"/>
    </row>
    <row r="11" spans="1:6" ht="18.75" customHeight="1" x14ac:dyDescent="0.2">
      <c r="A11" s="3"/>
      <c r="B11" s="3"/>
      <c r="C11" s="3"/>
      <c r="D11" s="3"/>
      <c r="E11" s="3"/>
    </row>
    <row r="12" spans="1:6" ht="18.75" customHeight="1" x14ac:dyDescent="0.2">
      <c r="A12" s="3"/>
      <c r="B12" s="3"/>
      <c r="C12" s="3"/>
      <c r="D12" s="3"/>
      <c r="E12" s="3"/>
    </row>
    <row r="13" spans="1:6" ht="18.75" customHeight="1" x14ac:dyDescent="0.2">
      <c r="A13" s="6"/>
      <c r="B13" s="321" t="s">
        <v>14</v>
      </c>
      <c r="C13" s="6"/>
      <c r="D13" s="321" t="s">
        <v>4</v>
      </c>
      <c r="E13" s="4"/>
    </row>
    <row r="14" spans="1:6" ht="18.75" customHeight="1" x14ac:dyDescent="0.2">
      <c r="A14" s="6"/>
      <c r="B14" s="321"/>
      <c r="C14" s="6"/>
      <c r="D14" s="321" t="s">
        <v>4</v>
      </c>
      <c r="E14" s="4"/>
    </row>
    <row r="15" spans="1:6" ht="18.75" customHeight="1" x14ac:dyDescent="0.2">
      <c r="A15" s="6"/>
      <c r="B15" s="321"/>
      <c r="C15" s="6"/>
      <c r="D15" s="321"/>
      <c r="E15" s="4"/>
    </row>
    <row r="16" spans="1:6" s="20" customFormat="1" ht="18.75" customHeight="1" x14ac:dyDescent="0.2">
      <c r="A16" s="17"/>
      <c r="B16" s="17"/>
      <c r="C16" s="17"/>
      <c r="D16" s="18"/>
      <c r="E16" s="19"/>
    </row>
    <row r="17" spans="1:5" s="20" customFormat="1" ht="18.75" customHeight="1" x14ac:dyDescent="0.2">
      <c r="A17" s="17"/>
      <c r="D17" s="53"/>
      <c r="E17" s="19"/>
    </row>
    <row r="18" spans="1:5" s="20" customFormat="1" ht="18.75" customHeight="1" x14ac:dyDescent="0.2">
      <c r="A18" s="17"/>
      <c r="B18" s="17" t="s">
        <v>20</v>
      </c>
      <c r="D18" s="139">
        <f>+'BALANZA FINAL'!G53</f>
        <v>37243805</v>
      </c>
      <c r="E18" s="19"/>
    </row>
    <row r="19" spans="1:5" s="20" customFormat="1" ht="18.75" customHeight="1" x14ac:dyDescent="0.2">
      <c r="A19" s="17"/>
      <c r="D19" s="104"/>
      <c r="E19" s="19"/>
    </row>
    <row r="20" spans="1:5" s="20" customFormat="1" ht="18.75" customHeight="1" x14ac:dyDescent="0.2">
      <c r="A20" s="17"/>
      <c r="B20" s="17" t="s">
        <v>59</v>
      </c>
      <c r="C20" s="17"/>
      <c r="D20" s="139">
        <f>+'BALANZA FINAL'!G54</f>
        <v>25328738</v>
      </c>
      <c r="E20" s="19"/>
    </row>
    <row r="21" spans="1:5" s="20" customFormat="1" ht="18.75" customHeight="1" x14ac:dyDescent="0.2">
      <c r="A21" s="17"/>
      <c r="C21" s="17"/>
      <c r="D21" s="104"/>
      <c r="E21" s="19"/>
    </row>
    <row r="22" spans="1:5" s="20" customFormat="1" ht="18.75" customHeight="1" x14ac:dyDescent="0.2">
      <c r="A22" s="17"/>
      <c r="B22" s="20" t="s">
        <v>66</v>
      </c>
      <c r="D22" s="223">
        <v>3914560</v>
      </c>
      <c r="E22" s="19"/>
    </row>
    <row r="23" spans="1:5" s="20" customFormat="1" ht="18.75" customHeight="1" x14ac:dyDescent="0.2">
      <c r="A23" s="17"/>
      <c r="B23" s="17"/>
      <c r="D23" s="18"/>
      <c r="E23" s="19"/>
    </row>
    <row r="24" spans="1:5" s="20" customFormat="1" ht="18.75" customHeight="1" x14ac:dyDescent="0.2">
      <c r="A24" s="17"/>
      <c r="D24" s="18"/>
      <c r="E24" s="19"/>
    </row>
    <row r="25" spans="1:5" s="20" customFormat="1" ht="18.75" customHeight="1" x14ac:dyDescent="0.2">
      <c r="A25" s="17"/>
      <c r="B25" s="17"/>
      <c r="C25" s="17"/>
      <c r="D25" s="18"/>
      <c r="E25" s="19"/>
    </row>
    <row r="26" spans="1:5" s="20" customFormat="1" ht="18.75" customHeight="1" x14ac:dyDescent="0.2">
      <c r="A26" s="17"/>
      <c r="C26" s="17"/>
      <c r="D26" s="18"/>
      <c r="E26" s="19"/>
    </row>
    <row r="27" spans="1:5" s="20" customFormat="1" ht="18.75" customHeight="1" x14ac:dyDescent="0.2">
      <c r="A27" s="17"/>
      <c r="B27" s="17"/>
      <c r="C27" s="21"/>
      <c r="D27" s="18"/>
      <c r="E27" s="19"/>
    </row>
    <row r="28" spans="1:5" s="20" customFormat="1" ht="18.75" customHeight="1" x14ac:dyDescent="0.2">
      <c r="A28" s="17"/>
      <c r="C28" s="21"/>
      <c r="D28" s="18"/>
      <c r="E28" s="19"/>
    </row>
    <row r="29" spans="1:5" s="20" customFormat="1" ht="18.75" customHeight="1" x14ac:dyDescent="0.2">
      <c r="A29" s="17"/>
      <c r="B29" s="17"/>
      <c r="C29" s="58"/>
      <c r="D29" s="18"/>
      <c r="E29" s="19"/>
    </row>
    <row r="30" spans="1:5" s="20" customFormat="1" ht="18.75" customHeight="1" x14ac:dyDescent="0.2">
      <c r="A30" s="17"/>
      <c r="C30" s="58"/>
      <c r="D30" s="18"/>
      <c r="E30" s="19"/>
    </row>
    <row r="31" spans="1:5" s="20" customFormat="1" ht="18.75" customHeight="1" x14ac:dyDescent="0.2">
      <c r="A31" s="17"/>
      <c r="B31" s="17"/>
      <c r="C31" s="21"/>
      <c r="D31" s="18"/>
      <c r="E31" s="19"/>
    </row>
    <row r="32" spans="1:5" s="20" customFormat="1" ht="18.75" customHeight="1" x14ac:dyDescent="0.2">
      <c r="A32" s="17"/>
      <c r="B32" s="17"/>
      <c r="C32" s="21"/>
      <c r="D32" s="18"/>
      <c r="E32" s="19"/>
    </row>
    <row r="33" spans="1:5" s="20" customFormat="1" ht="18.75" customHeight="1" x14ac:dyDescent="0.2">
      <c r="A33" s="17"/>
      <c r="B33" s="17"/>
      <c r="C33" s="21"/>
      <c r="D33" s="18"/>
      <c r="E33" s="19"/>
    </row>
    <row r="34" spans="1:5" s="20" customFormat="1" ht="18.75" customHeight="1" x14ac:dyDescent="0.2">
      <c r="A34" s="17"/>
      <c r="B34" s="17"/>
      <c r="C34" s="21"/>
      <c r="D34" s="18"/>
      <c r="E34" s="19"/>
    </row>
    <row r="35" spans="1:5" s="20" customFormat="1" ht="18.75" customHeight="1" x14ac:dyDescent="0.2">
      <c r="A35" s="17"/>
      <c r="B35" s="17"/>
      <c r="C35" s="21"/>
      <c r="D35" s="18"/>
      <c r="E35" s="19"/>
    </row>
    <row r="36" spans="1:5" s="20" customFormat="1" ht="18.75" customHeight="1" x14ac:dyDescent="0.2">
      <c r="A36" s="17"/>
      <c r="B36" s="17"/>
      <c r="C36" s="21"/>
      <c r="D36" s="18"/>
      <c r="E36" s="19"/>
    </row>
    <row r="37" spans="1:5" s="20" customFormat="1" ht="18.75" customHeight="1" x14ac:dyDescent="0.2">
      <c r="A37" s="17"/>
      <c r="B37" s="17"/>
      <c r="C37" s="21"/>
      <c r="D37" s="18"/>
      <c r="E37" s="19"/>
    </row>
    <row r="38" spans="1:5" s="20" customFormat="1" ht="18.75" customHeight="1" x14ac:dyDescent="0.2">
      <c r="A38" s="17"/>
      <c r="B38" s="17"/>
      <c r="C38" s="21"/>
      <c r="D38" s="18"/>
      <c r="E38" s="19"/>
    </row>
    <row r="39" spans="1:5" s="20" customFormat="1" ht="18.75" customHeight="1" x14ac:dyDescent="0.2">
      <c r="A39" s="17"/>
      <c r="B39" s="17"/>
      <c r="C39" s="17"/>
      <c r="D39" s="18"/>
      <c r="E39" s="19"/>
    </row>
    <row r="40" spans="1:5" s="20" customFormat="1" ht="18.75" customHeight="1" x14ac:dyDescent="0.2">
      <c r="A40" s="17"/>
      <c r="B40" s="17"/>
      <c r="C40" s="17"/>
      <c r="D40" s="18"/>
      <c r="E40" s="19"/>
    </row>
    <row r="41" spans="1:5" s="20" customFormat="1" ht="18.75" customHeight="1" x14ac:dyDescent="0.2">
      <c r="A41" s="17"/>
      <c r="B41" s="17"/>
      <c r="C41" s="17"/>
      <c r="D41" s="18"/>
      <c r="E41" s="19"/>
    </row>
    <row r="42" spans="1:5" s="20" customFormat="1" ht="18.75" customHeight="1" x14ac:dyDescent="0.2">
      <c r="A42" s="17"/>
      <c r="B42" s="17"/>
      <c r="C42" s="17"/>
      <c r="D42" s="18"/>
      <c r="E42" s="19"/>
    </row>
    <row r="43" spans="1:5" s="20" customFormat="1" ht="18.75" customHeight="1" x14ac:dyDescent="0.2">
      <c r="A43" s="17"/>
      <c r="B43" s="17"/>
      <c r="C43" s="17"/>
      <c r="D43" s="18"/>
      <c r="E43" s="19"/>
    </row>
    <row r="44" spans="1:5" s="20" customFormat="1" ht="18.75" customHeight="1" x14ac:dyDescent="0.2">
      <c r="A44" s="17"/>
      <c r="B44" s="17"/>
      <c r="C44" s="17"/>
      <c r="D44" s="18"/>
      <c r="E44" s="19"/>
    </row>
    <row r="45" spans="1:5" s="20" customFormat="1" ht="18.75" customHeight="1" x14ac:dyDescent="0.2">
      <c r="A45" s="17"/>
      <c r="B45" s="17"/>
      <c r="C45" s="17"/>
      <c r="D45" s="18"/>
      <c r="E45" s="19"/>
    </row>
    <row r="46" spans="1:5" s="20" customFormat="1" ht="18.75" customHeight="1" x14ac:dyDescent="0.2">
      <c r="A46" s="17"/>
      <c r="B46" s="17"/>
      <c r="C46" s="17"/>
      <c r="D46" s="18"/>
      <c r="E46" s="19"/>
    </row>
    <row r="47" spans="1:5" s="20" customFormat="1" ht="18.75" customHeight="1" x14ac:dyDescent="0.2">
      <c r="A47" s="17"/>
      <c r="B47" s="17"/>
      <c r="C47" s="17"/>
      <c r="D47" s="18"/>
      <c r="E47" s="19"/>
    </row>
    <row r="48" spans="1:5" s="20" customFormat="1" ht="18.75" customHeight="1" x14ac:dyDescent="0.2">
      <c r="A48" s="17"/>
      <c r="B48" s="17"/>
      <c r="C48" s="17"/>
      <c r="D48" s="18"/>
      <c r="E48" s="19"/>
    </row>
    <row r="49" spans="1:6" s="20" customFormat="1" ht="18.75" customHeight="1" x14ac:dyDescent="0.2">
      <c r="A49" s="17"/>
      <c r="B49" s="17"/>
      <c r="C49" s="17"/>
      <c r="D49" s="18"/>
      <c r="E49" s="19"/>
    </row>
    <row r="50" spans="1:6" s="20" customFormat="1" ht="18.75" customHeight="1" x14ac:dyDescent="0.2">
      <c r="A50" s="17"/>
      <c r="B50" s="17"/>
      <c r="C50" s="17"/>
      <c r="D50" s="18"/>
      <c r="E50" s="19"/>
    </row>
    <row r="51" spans="1:6" s="20" customFormat="1" ht="18.75" customHeight="1" x14ac:dyDescent="0.2">
      <c r="A51" s="17"/>
      <c r="B51" s="17"/>
      <c r="C51" s="17"/>
      <c r="D51" s="18"/>
      <c r="E51" s="19"/>
    </row>
    <row r="52" spans="1:6" s="20" customFormat="1" ht="18.75" customHeight="1" x14ac:dyDescent="0.2">
      <c r="A52" s="17"/>
      <c r="B52" s="17"/>
      <c r="C52" s="17"/>
      <c r="D52" s="18"/>
      <c r="E52" s="19"/>
    </row>
    <row r="53" spans="1:6" s="55" customFormat="1" ht="18.75" customHeight="1" x14ac:dyDescent="0.25">
      <c r="A53" s="22"/>
      <c r="B53" s="236" t="s">
        <v>16</v>
      </c>
      <c r="C53" s="22"/>
      <c r="D53" s="237">
        <f>SUM(D16:D51)</f>
        <v>66487103</v>
      </c>
      <c r="E53" s="52"/>
      <c r="F53" s="218">
        <f>+D53-'[2]EDO SITUACION FINANCIERA'!$J$21</f>
        <v>1</v>
      </c>
    </row>
    <row r="54" spans="1:6" s="20" customFormat="1" ht="18.75" customHeight="1" x14ac:dyDescent="0.2">
      <c r="A54" s="23" t="s">
        <v>3</v>
      </c>
      <c r="B54" s="23"/>
      <c r="C54" s="23"/>
      <c r="D54" s="23"/>
      <c r="E54" s="23"/>
    </row>
    <row r="55" spans="1:6" s="25" customFormat="1" ht="16.5" customHeight="1" x14ac:dyDescent="0.2">
      <c r="A55" s="24"/>
      <c r="B55" s="24"/>
      <c r="C55" s="24"/>
      <c r="D55" s="105"/>
      <c r="E55" s="26"/>
    </row>
    <row r="56" spans="1:6" x14ac:dyDescent="0.2">
      <c r="A56" s="7"/>
      <c r="B56" s="7"/>
      <c r="C56" s="7"/>
      <c r="D56" s="7"/>
      <c r="E56" s="7"/>
    </row>
    <row r="57" spans="1:6" ht="15" x14ac:dyDescent="0.2">
      <c r="A57" s="7"/>
      <c r="B57" s="7"/>
      <c r="C57" s="7"/>
      <c r="D57" s="27"/>
      <c r="E57" s="7"/>
    </row>
    <row r="58" spans="1:6" x14ac:dyDescent="0.2">
      <c r="A58" s="7"/>
      <c r="B58" s="7"/>
      <c r="C58" s="7"/>
      <c r="D58" s="11"/>
      <c r="E58" s="7"/>
    </row>
    <row r="59" spans="1:6" x14ac:dyDescent="0.2">
      <c r="A59" s="7"/>
      <c r="B59" s="7"/>
      <c r="C59" s="7"/>
      <c r="D59" s="7"/>
      <c r="E59" s="7"/>
    </row>
    <row r="60" spans="1:6" x14ac:dyDescent="0.2">
      <c r="A60" s="7"/>
      <c r="B60" s="7"/>
      <c r="C60" s="7"/>
      <c r="D60" s="11"/>
      <c r="E60" s="7"/>
    </row>
    <row r="61" spans="1:6" x14ac:dyDescent="0.2">
      <c r="A61" s="7"/>
      <c r="B61" s="7"/>
      <c r="C61" s="7"/>
      <c r="D61" s="7"/>
      <c r="E61" s="7"/>
    </row>
    <row r="62" spans="1:6" x14ac:dyDescent="0.2">
      <c r="A62" s="7"/>
      <c r="B62" s="7"/>
      <c r="C62" s="7"/>
      <c r="D62" s="7"/>
      <c r="E62" s="7"/>
    </row>
    <row r="63" spans="1:6" x14ac:dyDescent="0.2">
      <c r="A63" s="7"/>
      <c r="B63" s="7"/>
      <c r="C63" s="7"/>
      <c r="D63" s="11"/>
      <c r="E63" s="7"/>
    </row>
    <row r="64" spans="1:6" x14ac:dyDescent="0.2">
      <c r="A64" s="7"/>
      <c r="B64" s="7"/>
      <c r="C64" s="7"/>
      <c r="D64" s="7"/>
      <c r="E64" s="7"/>
    </row>
    <row r="65" spans="1:5" x14ac:dyDescent="0.2">
      <c r="A65" s="7"/>
      <c r="B65" s="7"/>
      <c r="C65" s="7"/>
      <c r="D65" s="7"/>
      <c r="E65" s="7"/>
    </row>
    <row r="66" spans="1:5" x14ac:dyDescent="0.2">
      <c r="A66" s="7"/>
      <c r="B66" s="7"/>
      <c r="C66" s="7"/>
      <c r="D66" s="7"/>
      <c r="E66" s="7"/>
    </row>
    <row r="67" spans="1:5" x14ac:dyDescent="0.2">
      <c r="A67" s="7"/>
      <c r="B67" s="7"/>
      <c r="C67" s="7"/>
      <c r="D67" s="7"/>
      <c r="E67" s="7"/>
    </row>
    <row r="68" spans="1:5" x14ac:dyDescent="0.2">
      <c r="A68" s="7"/>
      <c r="B68" s="7"/>
      <c r="C68" s="7"/>
      <c r="D68" s="7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7"/>
      <c r="B70" s="7"/>
      <c r="C70" s="7"/>
      <c r="D70" s="7"/>
      <c r="E70" s="7"/>
    </row>
    <row r="71" spans="1:5" x14ac:dyDescent="0.2">
      <c r="A71" s="7"/>
      <c r="B71" s="7"/>
      <c r="C71" s="7"/>
      <c r="D71" s="7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6" x14ac:dyDescent="0.2">
      <c r="A81" s="7"/>
      <c r="B81" s="7"/>
      <c r="C81" s="7"/>
      <c r="D81" s="7"/>
      <c r="E81" s="7"/>
    </row>
    <row r="82" spans="1:6" x14ac:dyDescent="0.2">
      <c r="A82" s="7"/>
      <c r="B82" s="7"/>
      <c r="C82" s="7"/>
      <c r="D82" s="7"/>
      <c r="E82" s="7"/>
    </row>
    <row r="83" spans="1:6" x14ac:dyDescent="0.2">
      <c r="A83" s="7"/>
      <c r="B83" s="7"/>
      <c r="C83" s="7"/>
      <c r="D83" s="7"/>
      <c r="E83" s="7"/>
    </row>
    <row r="84" spans="1:6" x14ac:dyDescent="0.2">
      <c r="A84" s="7"/>
      <c r="B84" s="7"/>
      <c r="C84" s="7"/>
      <c r="D84" s="7"/>
      <c r="E84" s="7"/>
    </row>
    <row r="85" spans="1:6" x14ac:dyDescent="0.2">
      <c r="A85" s="7"/>
      <c r="B85" s="7"/>
      <c r="C85" s="7"/>
      <c r="D85" s="7"/>
      <c r="E85" s="7"/>
    </row>
    <row r="86" spans="1:6" x14ac:dyDescent="0.2">
      <c r="A86" s="7"/>
      <c r="B86" s="7"/>
      <c r="C86" s="7"/>
      <c r="D86" s="7"/>
      <c r="E86" s="7"/>
    </row>
    <row r="87" spans="1:6" x14ac:dyDescent="0.2">
      <c r="A87" s="12"/>
      <c r="B87" s="12"/>
      <c r="C87" s="12"/>
      <c r="D87" s="12"/>
      <c r="E87" s="12"/>
    </row>
    <row r="88" spans="1:6" s="1" customFormat="1" x14ac:dyDescent="0.2">
      <c r="A88" s="8"/>
      <c r="B88" s="8"/>
      <c r="C88" s="8"/>
      <c r="D88" s="8"/>
      <c r="E88" s="8"/>
    </row>
    <row r="89" spans="1:6" s="1" customFormat="1" x14ac:dyDescent="0.2">
      <c r="A89" s="10"/>
      <c r="B89" s="10"/>
      <c r="C89" s="10"/>
      <c r="D89" s="10"/>
      <c r="E89" s="10"/>
    </row>
    <row r="90" spans="1:6" s="1" customFormat="1" ht="15" x14ac:dyDescent="0.25">
      <c r="A90" s="13"/>
      <c r="B90" s="13"/>
      <c r="C90" s="13"/>
      <c r="D90" s="13"/>
      <c r="E90" s="13"/>
    </row>
    <row r="91" spans="1:6" s="9" customFormat="1" x14ac:dyDescent="0.2">
      <c r="A91" s="10"/>
      <c r="B91" s="10"/>
      <c r="C91" s="10"/>
      <c r="D91" s="10"/>
      <c r="E91" s="10"/>
      <c r="F91" s="14"/>
    </row>
    <row r="92" spans="1:6" s="1" customFormat="1" x14ac:dyDescent="0.2">
      <c r="A92" s="15"/>
      <c r="B92" s="15"/>
      <c r="C92" s="15"/>
      <c r="D92" s="15"/>
      <c r="E92" s="15"/>
    </row>
    <row r="93" spans="1:6" s="1" customFormat="1" x14ac:dyDescent="0.2">
      <c r="A93" s="16"/>
      <c r="B93" s="16"/>
      <c r="C93" s="16"/>
      <c r="D93" s="16"/>
      <c r="E93" s="16"/>
    </row>
    <row r="94" spans="1:6" s="1" customFormat="1" x14ac:dyDescent="0.2">
      <c r="A94" s="16"/>
      <c r="B94" s="16"/>
      <c r="C94" s="16"/>
      <c r="D94" s="16"/>
      <c r="E94" s="16"/>
    </row>
    <row r="95" spans="1:6" x14ac:dyDescent="0.2">
      <c r="A95" s="12"/>
      <c r="B95" s="12"/>
      <c r="C95" s="12"/>
      <c r="D95" s="12"/>
      <c r="E95" s="12"/>
    </row>
    <row r="96" spans="1:6" x14ac:dyDescent="0.2">
      <c r="A96" s="12"/>
      <c r="B96" s="12"/>
      <c r="C96" s="12"/>
      <c r="D96" s="12"/>
      <c r="E96" s="12"/>
    </row>
    <row r="97" spans="1:5" x14ac:dyDescent="0.2">
      <c r="A97" s="12"/>
      <c r="B97" s="12"/>
      <c r="C97" s="12"/>
      <c r="D97" s="12"/>
      <c r="E97" s="12"/>
    </row>
    <row r="98" spans="1:5" x14ac:dyDescent="0.2">
      <c r="A98" s="12"/>
      <c r="B98" s="12"/>
      <c r="C98" s="12"/>
      <c r="D98" s="12"/>
      <c r="E98" s="12"/>
    </row>
    <row r="99" spans="1:5" x14ac:dyDescent="0.2">
      <c r="A99" s="12"/>
      <c r="B99" s="12"/>
      <c r="C99" s="12"/>
      <c r="D99" s="12"/>
      <c r="E99" s="12"/>
    </row>
    <row r="100" spans="1:5" x14ac:dyDescent="0.2">
      <c r="A100" s="12"/>
      <c r="B100" s="12"/>
      <c r="C100" s="12"/>
      <c r="D100" s="12"/>
      <c r="E100" s="12"/>
    </row>
    <row r="101" spans="1:5" x14ac:dyDescent="0.2">
      <c r="A101" s="12"/>
      <c r="B101" s="12"/>
      <c r="C101" s="12"/>
      <c r="D101" s="12"/>
      <c r="E101" s="12"/>
    </row>
    <row r="102" spans="1:5" x14ac:dyDescent="0.2">
      <c r="A102" s="12"/>
      <c r="B102" s="12"/>
      <c r="C102" s="12"/>
      <c r="D102" s="12"/>
      <c r="E102" s="12"/>
    </row>
    <row r="103" spans="1:5" x14ac:dyDescent="0.2">
      <c r="A103" s="12"/>
      <c r="B103" s="12"/>
      <c r="C103" s="12"/>
      <c r="D103" s="12"/>
      <c r="E103" s="12"/>
    </row>
  </sheetData>
  <mergeCells count="8">
    <mergeCell ref="A9:E9"/>
    <mergeCell ref="A10:E10"/>
    <mergeCell ref="B13:B15"/>
    <mergeCell ref="D13:D15"/>
    <mergeCell ref="A2:E2"/>
    <mergeCell ref="A4:E4"/>
    <mergeCell ref="A7:E7"/>
    <mergeCell ref="A8:E8"/>
  </mergeCells>
  <printOptions horizontalCentered="1" verticalCentered="1"/>
  <pageMargins left="0.59055118110236227" right="0.39370078740157483" top="0.39370078740157483" bottom="0.39370078740157483" header="0" footer="0"/>
  <pageSetup scale="75" orientation="portrait" horizontalDpi="4294967295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view="pageBreakPreview" topLeftCell="A16" zoomScale="80" zoomScaleNormal="75" zoomScaleSheetLayoutView="80" workbookViewId="0">
      <selection activeCell="I28" sqref="I28"/>
    </sheetView>
  </sheetViews>
  <sheetFormatPr baseColWidth="10" defaultRowHeight="15.75" customHeight="1" x14ac:dyDescent="0.2"/>
  <cols>
    <col min="1" max="1" width="2.85546875" style="20" customWidth="1"/>
    <col min="2" max="2" width="54.5703125" style="20" customWidth="1"/>
    <col min="3" max="3" width="2.85546875" style="20" customWidth="1"/>
    <col min="4" max="4" width="18.5703125" style="20" customWidth="1"/>
    <col min="5" max="5" width="2.85546875" style="25" customWidth="1"/>
    <col min="6" max="9" width="16.7109375" style="20" customWidth="1"/>
    <col min="10" max="11" width="16.7109375" style="20" hidden="1" customWidth="1"/>
    <col min="12" max="12" width="2.85546875" style="25" customWidth="1"/>
    <col min="13" max="13" width="18.7109375" style="20" customWidth="1"/>
    <col min="14" max="14" width="2.85546875" style="20" customWidth="1"/>
    <col min="15" max="15" width="11.42578125" style="20"/>
    <col min="16" max="16" width="14.85546875" style="20" customWidth="1"/>
    <col min="17" max="17" width="12.85546875" style="20" bestFit="1" customWidth="1"/>
    <col min="18" max="18" width="12.7109375" style="20" bestFit="1" customWidth="1"/>
    <col min="19" max="16384" width="11.42578125" style="20"/>
  </cols>
  <sheetData>
    <row r="1" spans="1:15" s="25" customFormat="1" ht="9" customHeight="1" x14ac:dyDescent="0.2"/>
    <row r="2" spans="1:15" s="25" customFormat="1" ht="29.25" customHeight="1" x14ac:dyDescent="0.2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1:15" s="25" customFormat="1" ht="21.75" customHeight="1" x14ac:dyDescent="0.2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5" s="25" customFormat="1" ht="29.25" customHeight="1" x14ac:dyDescent="0.2">
      <c r="A4" s="311" t="str">
        <f>+PATRIMONIO!A4</f>
        <v>SISTEMA ESTATAL PARA EL DESARROLLO INTEGRAL DE LA FAMILIA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</row>
    <row r="5" spans="1:15" s="25" customFormat="1" ht="9" customHeight="1" x14ac:dyDescent="0.2">
      <c r="A5" s="313"/>
      <c r="B5" s="313"/>
      <c r="C5" s="313"/>
      <c r="D5" s="313"/>
      <c r="E5" s="313"/>
      <c r="F5" s="313"/>
      <c r="G5" s="103"/>
      <c r="H5" s="103"/>
      <c r="I5" s="103"/>
      <c r="J5" s="103"/>
      <c r="K5" s="103"/>
      <c r="L5" s="103"/>
      <c r="M5" s="103"/>
    </row>
    <row r="6" spans="1:15" s="25" customFormat="1" ht="15.75" customHeight="1" x14ac:dyDescent="0.2"/>
    <row r="7" spans="1:15" s="25" customFormat="1" ht="15.75" customHeight="1" x14ac:dyDescent="0.25">
      <c r="A7" s="320" t="s">
        <v>61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</row>
    <row r="8" spans="1:15" s="25" customFormat="1" ht="15.7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</row>
    <row r="9" spans="1:15" s="25" customFormat="1" ht="15.75" customHeight="1" x14ac:dyDescent="0.25">
      <c r="A9" s="57"/>
      <c r="B9" s="33"/>
      <c r="C9" s="33"/>
      <c r="D9" s="33"/>
      <c r="E9" s="33"/>
      <c r="F9" s="61"/>
      <c r="G9" s="33"/>
      <c r="H9" s="33"/>
      <c r="I9" s="33"/>
      <c r="J9" s="33"/>
      <c r="K9" s="33"/>
      <c r="L9" s="33"/>
      <c r="M9" s="33"/>
    </row>
    <row r="10" spans="1:15" s="25" customFormat="1" ht="15.75" customHeight="1" x14ac:dyDescent="0.25">
      <c r="A10" s="57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5" s="12" customFormat="1" ht="12.75" customHeight="1" x14ac:dyDescent="0.2">
      <c r="A11" s="111"/>
      <c r="B11" s="332" t="s">
        <v>71</v>
      </c>
      <c r="C11" s="113"/>
      <c r="D11" s="238" t="s">
        <v>72</v>
      </c>
      <c r="E11" s="115"/>
      <c r="F11" s="333" t="s">
        <v>70</v>
      </c>
      <c r="G11" s="333"/>
      <c r="H11" s="333"/>
      <c r="I11" s="333"/>
      <c r="J11" s="333"/>
      <c r="K11" s="333"/>
      <c r="L11" s="112"/>
      <c r="M11" s="332" t="s">
        <v>69</v>
      </c>
    </row>
    <row r="12" spans="1:15" s="12" customFormat="1" ht="12" x14ac:dyDescent="0.2">
      <c r="A12" s="111"/>
      <c r="B12" s="332"/>
      <c r="C12" s="111"/>
      <c r="D12" s="239">
        <v>43465</v>
      </c>
      <c r="E12" s="114"/>
      <c r="F12" s="240" t="s">
        <v>142</v>
      </c>
      <c r="G12" s="240" t="s">
        <v>143</v>
      </c>
      <c r="H12" s="240" t="s">
        <v>144</v>
      </c>
      <c r="I12" s="240" t="s">
        <v>145</v>
      </c>
      <c r="J12" s="240" t="s">
        <v>68</v>
      </c>
      <c r="K12" s="240" t="s">
        <v>67</v>
      </c>
      <c r="L12" s="110"/>
      <c r="M12" s="332"/>
    </row>
    <row r="13" spans="1:15" s="29" customFormat="1" ht="19.5" customHeight="1" x14ac:dyDescent="0.2">
      <c r="D13" s="54"/>
      <c r="E13" s="106"/>
      <c r="F13" s="54"/>
      <c r="G13" s="54"/>
      <c r="H13" s="54"/>
      <c r="I13" s="54"/>
      <c r="J13" s="54"/>
      <c r="K13" s="54"/>
      <c r="L13" s="106"/>
      <c r="M13" s="54"/>
    </row>
    <row r="14" spans="1:15" s="29" customFormat="1" ht="19.5" customHeight="1" x14ac:dyDescent="0.2">
      <c r="B14" s="120" t="s">
        <v>154</v>
      </c>
      <c r="D14" s="54">
        <v>1733526</v>
      </c>
      <c r="E14" s="106"/>
      <c r="F14" s="54">
        <v>0</v>
      </c>
      <c r="G14" s="106">
        <v>-259873</v>
      </c>
      <c r="H14" s="106">
        <v>0</v>
      </c>
      <c r="I14" s="54">
        <v>0</v>
      </c>
      <c r="J14" s="54"/>
      <c r="K14" s="54"/>
      <c r="L14" s="106"/>
      <c r="M14" s="54">
        <f>D14+F14+G14+H14+I14</f>
        <v>1473653</v>
      </c>
      <c r="O14" s="9"/>
    </row>
    <row r="15" spans="1:15" s="29" customFormat="1" ht="19.5" customHeight="1" x14ac:dyDescent="0.2">
      <c r="B15" s="120"/>
      <c r="D15" s="54"/>
      <c r="E15" s="106"/>
      <c r="F15" s="54"/>
      <c r="G15" s="106"/>
      <c r="H15" s="106"/>
      <c r="I15" s="54"/>
      <c r="J15" s="54"/>
      <c r="K15" s="54"/>
      <c r="L15" s="106"/>
      <c r="M15" s="54"/>
      <c r="O15" s="9"/>
    </row>
    <row r="16" spans="1:15" s="29" customFormat="1" ht="19.5" customHeight="1" x14ac:dyDescent="0.2">
      <c r="B16" s="120" t="s">
        <v>80</v>
      </c>
      <c r="D16" s="54">
        <v>1415910</v>
      </c>
      <c r="E16" s="106"/>
      <c r="F16" s="54">
        <v>0</v>
      </c>
      <c r="G16" s="106">
        <v>0</v>
      </c>
      <c r="H16" s="106">
        <v>0</v>
      </c>
      <c r="I16" s="54">
        <v>0</v>
      </c>
      <c r="J16" s="54"/>
      <c r="K16" s="54"/>
      <c r="L16" s="106"/>
      <c r="M16" s="54">
        <f t="shared" ref="M16:M22" si="0">D16+F16+G16+H16+I16</f>
        <v>1415910</v>
      </c>
      <c r="O16" s="9"/>
    </row>
    <row r="17" spans="2:24" s="29" customFormat="1" ht="19.5" customHeight="1" x14ac:dyDescent="0.2">
      <c r="B17" s="120"/>
      <c r="D17" s="54">
        <v>0</v>
      </c>
      <c r="E17" s="106"/>
      <c r="F17" s="54"/>
      <c r="G17" s="106"/>
      <c r="H17" s="106"/>
      <c r="I17" s="54"/>
      <c r="J17" s="54"/>
      <c r="K17" s="54"/>
      <c r="L17" s="106"/>
      <c r="M17" s="54">
        <f t="shared" si="0"/>
        <v>0</v>
      </c>
      <c r="O17" s="9"/>
    </row>
    <row r="18" spans="2:24" s="29" customFormat="1" ht="19.5" customHeight="1" x14ac:dyDescent="0.2">
      <c r="B18" s="120" t="s">
        <v>155</v>
      </c>
      <c r="D18" s="54">
        <v>28518163.350000001</v>
      </c>
      <c r="E18" s="106"/>
      <c r="F18" s="54">
        <v>0</v>
      </c>
      <c r="G18" s="106">
        <v>0</v>
      </c>
      <c r="H18" s="106">
        <v>0</v>
      </c>
      <c r="I18" s="54">
        <v>0</v>
      </c>
      <c r="J18" s="54"/>
      <c r="K18" s="54"/>
      <c r="L18" s="106"/>
      <c r="M18" s="54">
        <f t="shared" si="0"/>
        <v>28518163.350000001</v>
      </c>
      <c r="O18" s="9"/>
    </row>
    <row r="19" spans="2:24" s="29" customFormat="1" ht="19.5" customHeight="1" x14ac:dyDescent="0.2">
      <c r="B19" s="120"/>
      <c r="D19" s="54"/>
      <c r="E19" s="106"/>
      <c r="F19" s="54"/>
      <c r="G19" s="106"/>
      <c r="H19" s="106"/>
      <c r="I19" s="54"/>
      <c r="J19" s="54"/>
      <c r="K19" s="54"/>
      <c r="L19" s="106"/>
      <c r="M19" s="54"/>
      <c r="O19" s="9"/>
    </row>
    <row r="20" spans="2:24" s="29" customFormat="1" ht="19.5" customHeight="1" x14ac:dyDescent="0.2">
      <c r="B20" s="120" t="s">
        <v>156</v>
      </c>
      <c r="D20" s="54">
        <v>1483304</v>
      </c>
      <c r="E20" s="106"/>
      <c r="F20" s="54">
        <v>0</v>
      </c>
      <c r="G20" s="106">
        <v>0</v>
      </c>
      <c r="H20" s="106">
        <v>0</v>
      </c>
      <c r="I20" s="54">
        <v>0</v>
      </c>
      <c r="J20" s="54"/>
      <c r="K20" s="54"/>
      <c r="L20" s="106"/>
      <c r="M20" s="54">
        <f t="shared" si="0"/>
        <v>1483304</v>
      </c>
      <c r="O20" s="9"/>
    </row>
    <row r="21" spans="2:24" s="29" customFormat="1" ht="19.5" customHeight="1" x14ac:dyDescent="0.2">
      <c r="B21" s="120"/>
      <c r="D21" s="54"/>
      <c r="E21" s="106"/>
      <c r="F21" s="54"/>
      <c r="G21" s="106"/>
      <c r="H21" s="106"/>
      <c r="I21" s="54"/>
      <c r="J21" s="54"/>
      <c r="K21" s="54"/>
      <c r="L21" s="106"/>
      <c r="M21" s="54"/>
      <c r="O21" s="9"/>
    </row>
    <row r="22" spans="2:24" s="29" customFormat="1" ht="19.5" customHeight="1" x14ac:dyDescent="0.2">
      <c r="B22" s="120" t="s">
        <v>157</v>
      </c>
      <c r="D22" s="54">
        <v>4352775</v>
      </c>
      <c r="E22" s="106"/>
      <c r="F22" s="54">
        <v>0</v>
      </c>
      <c r="G22" s="106">
        <v>0</v>
      </c>
      <c r="H22" s="106">
        <v>0</v>
      </c>
      <c r="I22" s="54">
        <v>0</v>
      </c>
      <c r="J22" s="54"/>
      <c r="K22" s="54"/>
      <c r="L22" s="106"/>
      <c r="M22" s="54">
        <f t="shared" si="0"/>
        <v>4352775</v>
      </c>
      <c r="O22" s="9"/>
      <c r="P22" s="29">
        <v>455912</v>
      </c>
    </row>
    <row r="23" spans="2:24" s="29" customFormat="1" ht="19.5" customHeight="1" x14ac:dyDescent="0.2">
      <c r="D23" s="54"/>
      <c r="E23" s="106"/>
      <c r="F23" s="54"/>
      <c r="G23" s="106"/>
      <c r="H23" s="157"/>
      <c r="I23" s="54"/>
      <c r="J23" s="54"/>
      <c r="K23" s="54"/>
      <c r="L23" s="106"/>
      <c r="M23" s="54"/>
      <c r="O23" s="171"/>
      <c r="P23" s="155"/>
      <c r="Q23" s="172"/>
      <c r="R23" s="172"/>
      <c r="S23" s="172"/>
      <c r="T23" s="172"/>
    </row>
    <row r="24" spans="2:24" s="29" customFormat="1" ht="19.5" customHeight="1" x14ac:dyDescent="0.2">
      <c r="B24" s="29" t="s">
        <v>59</v>
      </c>
      <c r="D24" s="54">
        <v>31448392</v>
      </c>
      <c r="E24" s="106"/>
      <c r="F24" s="54">
        <v>-762116</v>
      </c>
      <c r="G24" s="144">
        <v>-455910</v>
      </c>
      <c r="H24" s="106">
        <v>-1053272</v>
      </c>
      <c r="I24" s="144">
        <v>-3848355</v>
      </c>
      <c r="J24" s="54"/>
      <c r="K24" s="54"/>
      <c r="L24" s="106"/>
      <c r="M24" s="54">
        <f>+D24+F24+G24+H24+I24</f>
        <v>25328739</v>
      </c>
      <c r="O24" s="177">
        <f>+D24-M24</f>
        <v>6119653</v>
      </c>
      <c r="P24" s="155" t="s">
        <v>102</v>
      </c>
      <c r="Q24" s="172">
        <v>1188.8</v>
      </c>
      <c r="R24" s="172"/>
      <c r="S24" s="172"/>
      <c r="T24" s="172"/>
    </row>
    <row r="25" spans="2:24" s="29" customFormat="1" ht="19.5" customHeight="1" x14ac:dyDescent="0.2">
      <c r="D25" s="54"/>
      <c r="E25" s="106"/>
      <c r="F25" s="54"/>
      <c r="G25" s="54"/>
      <c r="H25" s="106"/>
      <c r="I25" s="54"/>
      <c r="J25" s="54"/>
      <c r="K25" s="54"/>
      <c r="L25" s="106"/>
      <c r="M25" s="54"/>
      <c r="O25" s="155"/>
      <c r="P25" s="155" t="s">
        <v>103</v>
      </c>
      <c r="Q25" s="172">
        <v>88347.6</v>
      </c>
      <c r="R25" s="172"/>
      <c r="S25" s="172"/>
      <c r="T25" s="172"/>
    </row>
    <row r="26" spans="2:24" s="29" customFormat="1" ht="19.5" customHeight="1" x14ac:dyDescent="0.2">
      <c r="B26" s="120" t="s">
        <v>66</v>
      </c>
      <c r="D26" s="54">
        <v>0</v>
      </c>
      <c r="E26" s="106"/>
      <c r="F26" s="106">
        <v>0</v>
      </c>
      <c r="G26" s="54">
        <v>0</v>
      </c>
      <c r="H26" s="106">
        <v>0</v>
      </c>
      <c r="I26" s="54">
        <v>3914559</v>
      </c>
      <c r="J26" s="54"/>
      <c r="K26" s="54"/>
      <c r="L26" s="106"/>
      <c r="M26" s="54">
        <f>D26+F26+G26+H26+I26</f>
        <v>3914559</v>
      </c>
      <c r="O26" s="155"/>
      <c r="P26" s="155" t="s">
        <v>104</v>
      </c>
      <c r="Q26" s="172">
        <v>224743.94</v>
      </c>
      <c r="R26" s="172"/>
      <c r="S26" s="172"/>
      <c r="T26" s="172"/>
    </row>
    <row r="27" spans="2:24" s="29" customFormat="1" ht="19.5" customHeight="1" x14ac:dyDescent="0.2">
      <c r="D27" s="54"/>
      <c r="E27" s="106"/>
      <c r="F27" s="54"/>
      <c r="G27" s="54"/>
      <c r="H27" s="54"/>
      <c r="I27" s="54"/>
      <c r="J27" s="54"/>
      <c r="K27" s="54"/>
      <c r="L27" s="106"/>
      <c r="M27" s="54"/>
      <c r="O27" s="155"/>
      <c r="P27" s="155" t="s">
        <v>105</v>
      </c>
      <c r="Q27" s="172">
        <v>281425.17</v>
      </c>
      <c r="R27" s="172">
        <v>59500</v>
      </c>
      <c r="S27" s="172"/>
      <c r="T27" s="172"/>
    </row>
    <row r="28" spans="2:24" s="29" customFormat="1" ht="19.5" customHeight="1" x14ac:dyDescent="0.2">
      <c r="D28" s="54"/>
      <c r="E28" s="106"/>
      <c r="F28" s="54"/>
      <c r="G28" s="54"/>
      <c r="H28" s="54"/>
      <c r="I28" s="54"/>
      <c r="J28" s="54"/>
      <c r="K28" s="54"/>
      <c r="L28" s="106"/>
      <c r="M28" s="54"/>
      <c r="O28" s="155"/>
      <c r="P28" s="155" t="s">
        <v>106</v>
      </c>
      <c r="Q28" s="172">
        <v>531169.44999999995</v>
      </c>
      <c r="R28" s="172">
        <v>292057.01</v>
      </c>
      <c r="S28" s="172"/>
      <c r="T28" s="172"/>
    </row>
    <row r="29" spans="2:24" s="29" customFormat="1" ht="19.5" customHeight="1" x14ac:dyDescent="0.2">
      <c r="D29" s="54"/>
      <c r="E29" s="106"/>
      <c r="F29" s="54"/>
      <c r="G29" s="54"/>
      <c r="H29" s="54"/>
      <c r="I29" s="54"/>
      <c r="J29" s="54"/>
      <c r="K29" s="54"/>
      <c r="L29" s="106"/>
      <c r="M29" s="54"/>
      <c r="O29" s="155"/>
      <c r="P29" s="155" t="s">
        <v>94</v>
      </c>
      <c r="Q29" s="172">
        <v>938153.85</v>
      </c>
      <c r="R29" s="172">
        <v>10530.11</v>
      </c>
      <c r="S29" s="172"/>
      <c r="T29" s="172"/>
    </row>
    <row r="30" spans="2:24" s="29" customFormat="1" ht="19.5" customHeight="1" x14ac:dyDescent="0.2">
      <c r="D30" s="54"/>
      <c r="E30" s="106"/>
      <c r="F30" s="54"/>
      <c r="G30" s="54"/>
      <c r="H30" s="54"/>
      <c r="I30" s="54"/>
      <c r="J30" s="54"/>
      <c r="K30" s="54"/>
      <c r="L30" s="106"/>
      <c r="M30" s="54"/>
      <c r="O30" s="155"/>
      <c r="P30" s="155"/>
      <c r="Q30" s="172"/>
      <c r="R30" s="172"/>
      <c r="S30" s="172"/>
      <c r="T30" s="172"/>
      <c r="X30" s="29">
        <f>720297-8057.91</f>
        <v>712239.09</v>
      </c>
    </row>
    <row r="31" spans="2:24" s="29" customFormat="1" ht="19.5" customHeight="1" x14ac:dyDescent="0.2">
      <c r="D31" s="54"/>
      <c r="E31" s="106"/>
      <c r="F31" s="54"/>
      <c r="G31" s="54"/>
      <c r="H31" s="54"/>
      <c r="I31" s="54"/>
      <c r="J31" s="54"/>
      <c r="K31" s="54"/>
      <c r="L31" s="106"/>
      <c r="M31" s="54"/>
      <c r="O31" s="155"/>
      <c r="P31" s="155"/>
      <c r="Q31" s="172"/>
      <c r="R31" s="172"/>
      <c r="S31" s="172"/>
      <c r="T31" s="172"/>
    </row>
    <row r="32" spans="2:24" s="29" customFormat="1" ht="19.5" customHeight="1" x14ac:dyDescent="0.2">
      <c r="D32" s="54"/>
      <c r="E32" s="106"/>
      <c r="F32" s="54"/>
      <c r="G32" s="54"/>
      <c r="H32" s="54"/>
      <c r="I32" s="54"/>
      <c r="J32" s="54"/>
      <c r="K32" s="54"/>
      <c r="L32" s="106"/>
      <c r="M32" s="54"/>
      <c r="O32" s="155"/>
      <c r="P32" s="155"/>
      <c r="Q32" s="172"/>
      <c r="R32" s="172"/>
      <c r="S32" s="172"/>
      <c r="T32" s="172"/>
    </row>
    <row r="33" spans="1:21" s="29" customFormat="1" ht="19.5" customHeight="1" x14ac:dyDescent="0.2">
      <c r="D33" s="54"/>
      <c r="E33" s="106"/>
      <c r="F33" s="54"/>
      <c r="G33" s="54"/>
      <c r="H33" s="54"/>
      <c r="I33" s="54"/>
      <c r="J33" s="54"/>
      <c r="K33" s="54"/>
      <c r="L33" s="106"/>
      <c r="M33" s="54"/>
      <c r="O33" s="155"/>
      <c r="P33" s="155"/>
      <c r="Q33" s="172"/>
      <c r="R33" s="172"/>
      <c r="S33" s="172"/>
      <c r="T33" s="172"/>
      <c r="U33" s="29">
        <v>1052271</v>
      </c>
    </row>
    <row r="34" spans="1:21" s="29" customFormat="1" ht="19.5" customHeight="1" x14ac:dyDescent="0.2">
      <c r="D34" s="54"/>
      <c r="E34" s="106"/>
      <c r="F34" s="54"/>
      <c r="G34" s="54"/>
      <c r="H34" s="54"/>
      <c r="I34" s="54"/>
      <c r="J34" s="54"/>
      <c r="K34" s="54"/>
      <c r="L34" s="106"/>
      <c r="M34" s="54"/>
      <c r="O34" s="155"/>
      <c r="P34" s="155" t="s">
        <v>107</v>
      </c>
      <c r="Q34" s="172">
        <v>336614.57</v>
      </c>
      <c r="R34" s="172">
        <v>21848.880000000001</v>
      </c>
      <c r="S34" s="172"/>
      <c r="T34" s="172"/>
    </row>
    <row r="35" spans="1:21" s="29" customFormat="1" ht="19.5" customHeight="1" x14ac:dyDescent="0.2">
      <c r="D35" s="54"/>
      <c r="E35" s="106"/>
      <c r="F35" s="54"/>
      <c r="G35" s="54"/>
      <c r="H35" s="54"/>
      <c r="I35" s="54"/>
      <c r="J35" s="54"/>
      <c r="K35" s="54"/>
      <c r="L35" s="106"/>
      <c r="M35" s="54"/>
      <c r="O35" s="155"/>
      <c r="P35" s="155" t="s">
        <v>108</v>
      </c>
      <c r="Q35" s="172">
        <v>323790.11</v>
      </c>
      <c r="R35" s="172"/>
      <c r="S35" s="172"/>
      <c r="T35" s="172"/>
    </row>
    <row r="36" spans="1:21" ht="15.75" customHeight="1" x14ac:dyDescent="0.2">
      <c r="P36" s="172">
        <v>162710.24</v>
      </c>
      <c r="Q36" s="172"/>
      <c r="R36" s="120">
        <v>65341229</v>
      </c>
    </row>
    <row r="37" spans="1:21" s="29" customFormat="1" ht="19.5" customHeight="1" x14ac:dyDescent="0.2">
      <c r="D37" s="54"/>
      <c r="E37" s="106"/>
      <c r="F37" s="54"/>
      <c r="G37" s="54"/>
      <c r="H37" s="54"/>
      <c r="I37" s="54"/>
      <c r="J37" s="54"/>
      <c r="K37" s="54"/>
      <c r="L37" s="106"/>
      <c r="M37" s="54"/>
      <c r="P37" s="172" t="e">
        <f>P36-#REF!</f>
        <v>#REF!</v>
      </c>
      <c r="Q37" s="172"/>
      <c r="R37" s="144" t="e">
        <f>+#REF!-R36</f>
        <v>#REF!</v>
      </c>
    </row>
    <row r="38" spans="1:21" s="29" customFormat="1" ht="19.5" customHeight="1" x14ac:dyDescent="0.2">
      <c r="D38" s="54"/>
      <c r="E38" s="106"/>
      <c r="F38" s="54"/>
      <c r="G38" s="54"/>
      <c r="H38" s="54"/>
      <c r="I38" s="54"/>
      <c r="J38" s="54"/>
      <c r="K38" s="54"/>
      <c r="L38" s="106"/>
      <c r="M38" s="54"/>
      <c r="P38" s="172"/>
      <c r="Q38" s="172"/>
      <c r="R38" s="120"/>
    </row>
    <row r="39" spans="1:21" s="29" customFormat="1" ht="19.5" customHeight="1" x14ac:dyDescent="0.2">
      <c r="D39" s="54"/>
      <c r="E39" s="106"/>
      <c r="F39" s="54"/>
      <c r="G39" s="54"/>
      <c r="H39" s="54"/>
      <c r="I39" s="54"/>
      <c r="J39" s="54"/>
      <c r="K39" s="54"/>
      <c r="L39" s="106"/>
      <c r="M39" s="54"/>
      <c r="P39" s="172"/>
      <c r="Q39" s="172"/>
      <c r="R39" s="120"/>
      <c r="T39" s="29">
        <f>4786095-89030+106836-151-11336-338314-92800</f>
        <v>4361300</v>
      </c>
    </row>
    <row r="40" spans="1:21" s="29" customFormat="1" ht="19.5" customHeight="1" x14ac:dyDescent="0.2">
      <c r="D40" s="54"/>
      <c r="E40" s="106"/>
      <c r="F40" s="54"/>
      <c r="G40" s="54"/>
      <c r="H40" s="54"/>
      <c r="I40" s="54"/>
      <c r="J40" s="54"/>
      <c r="K40" s="54"/>
      <c r="L40" s="106"/>
      <c r="M40" s="54"/>
      <c r="R40" s="120"/>
    </row>
    <row r="41" spans="1:21" s="29" customFormat="1" ht="19.5" customHeight="1" x14ac:dyDescent="0.2">
      <c r="D41" s="54"/>
      <c r="E41" s="106"/>
      <c r="F41" s="54"/>
      <c r="G41" s="54"/>
      <c r="H41" s="54"/>
      <c r="I41" s="54"/>
      <c r="J41" s="54"/>
      <c r="K41" s="54"/>
      <c r="L41" s="106"/>
      <c r="M41" s="54"/>
    </row>
    <row r="42" spans="1:21" s="29" customFormat="1" ht="19.5" customHeight="1" x14ac:dyDescent="0.2">
      <c r="D42" s="54"/>
      <c r="E42" s="106"/>
      <c r="F42" s="54"/>
      <c r="G42" s="54"/>
      <c r="H42" s="54"/>
      <c r="I42" s="54"/>
      <c r="J42" s="54"/>
      <c r="K42" s="54"/>
      <c r="L42" s="106"/>
      <c r="M42" s="54"/>
      <c r="P42" s="29">
        <f>10478132.48-36091784.03</f>
        <v>-25613651.550000001</v>
      </c>
    </row>
    <row r="43" spans="1:21" s="29" customFormat="1" ht="19.5" customHeight="1" x14ac:dyDescent="0.2">
      <c r="D43" s="54"/>
      <c r="E43" s="106"/>
      <c r="F43" s="54"/>
      <c r="G43" s="54"/>
      <c r="H43" s="54"/>
      <c r="I43" s="54"/>
      <c r="J43" s="54"/>
      <c r="K43" s="54"/>
      <c r="L43" s="106"/>
      <c r="M43" s="54"/>
      <c r="Q43" s="29">
        <v>113663003</v>
      </c>
    </row>
    <row r="44" spans="1:21" s="29" customFormat="1" ht="19.5" customHeight="1" x14ac:dyDescent="0.2">
      <c r="D44" s="54"/>
      <c r="E44" s="106"/>
      <c r="F44" s="54"/>
      <c r="G44" s="54"/>
      <c r="H44" s="54"/>
      <c r="I44" s="54"/>
      <c r="J44" s="54"/>
      <c r="K44" s="54"/>
      <c r="L44" s="106"/>
      <c r="M44" s="54"/>
      <c r="Q44" s="54">
        <f>+D46-Q43</f>
        <v>-44710932.650000006</v>
      </c>
    </row>
    <row r="45" spans="1:21" s="29" customFormat="1" ht="19.5" customHeight="1" x14ac:dyDescent="0.2">
      <c r="D45" s="54"/>
      <c r="E45" s="106"/>
      <c r="F45" s="54"/>
      <c r="G45" s="54"/>
      <c r="H45" s="54"/>
      <c r="I45" s="54"/>
      <c r="J45" s="54"/>
      <c r="K45" s="54"/>
      <c r="L45" s="106"/>
      <c r="M45" s="54"/>
    </row>
    <row r="46" spans="1:21" ht="18.75" customHeight="1" x14ac:dyDescent="0.25">
      <c r="A46" s="22"/>
      <c r="B46" s="237" t="s">
        <v>16</v>
      </c>
      <c r="C46" s="22"/>
      <c r="D46" s="237">
        <f>SUM(D14:D45)</f>
        <v>68952070.349999994</v>
      </c>
      <c r="E46" s="52"/>
      <c r="F46" s="237">
        <f t="shared" ref="F46:K46" si="1">SUM(F14:F45)</f>
        <v>-762116</v>
      </c>
      <c r="G46" s="237">
        <f t="shared" si="1"/>
        <v>-715783</v>
      </c>
      <c r="H46" s="237">
        <f t="shared" si="1"/>
        <v>-1053272</v>
      </c>
      <c r="I46" s="237">
        <f t="shared" si="1"/>
        <v>66204</v>
      </c>
      <c r="J46" s="130">
        <f t="shared" si="1"/>
        <v>0</v>
      </c>
      <c r="K46" s="130">
        <f t="shared" si="1"/>
        <v>0</v>
      </c>
      <c r="L46" s="52"/>
      <c r="M46" s="237">
        <f>SUM(M14:M27)</f>
        <v>66487103.350000001</v>
      </c>
    </row>
    <row r="47" spans="1:21" ht="15.75" customHeight="1" x14ac:dyDescent="0.2">
      <c r="M47" s="53">
        <f>+M46-PATRIMONIO!D53</f>
        <v>0.35000000149011612</v>
      </c>
      <c r="P47" s="53"/>
    </row>
    <row r="48" spans="1:21" ht="15.75" customHeight="1" x14ac:dyDescent="0.2">
      <c r="M48" s="105"/>
    </row>
    <row r="49" spans="13:13" ht="15.75" customHeight="1" x14ac:dyDescent="0.2">
      <c r="M49" s="53"/>
    </row>
  </sheetData>
  <mergeCells count="8">
    <mergeCell ref="B11:B12"/>
    <mergeCell ref="F11:K11"/>
    <mergeCell ref="M11:M12"/>
    <mergeCell ref="A8:N8"/>
    <mergeCell ref="A2:N2"/>
    <mergeCell ref="A4:N4"/>
    <mergeCell ref="A5:F5"/>
    <mergeCell ref="A7:N7"/>
  </mergeCells>
  <printOptions horizontalCentered="1" verticalCentered="1"/>
  <pageMargins left="0.39370078740157483" right="0.39370078740157483" top="0.59055118110236227" bottom="0.39370078740157483" header="0" footer="0"/>
  <pageSetup scale="63" orientation="landscape" horizontalDpi="4294967295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view="pageBreakPreview" topLeftCell="A19" zoomScale="80" zoomScaleNormal="75" zoomScaleSheetLayoutView="80" workbookViewId="0">
      <selection activeCell="K32" sqref="K32"/>
    </sheetView>
  </sheetViews>
  <sheetFormatPr baseColWidth="10" defaultRowHeight="15.75" customHeight="1" x14ac:dyDescent="0.2"/>
  <cols>
    <col min="1" max="1" width="2.85546875" style="20" customWidth="1"/>
    <col min="2" max="2" width="44.7109375" style="20" customWidth="1"/>
    <col min="3" max="3" width="2.85546875" style="20" customWidth="1"/>
    <col min="4" max="7" width="18.5703125" style="20" customWidth="1"/>
    <col min="8" max="9" width="18.5703125" style="20" hidden="1" customWidth="1"/>
    <col min="10" max="10" width="2.85546875" style="25" customWidth="1"/>
    <col min="11" max="11" width="18.5703125" style="20" customWidth="1"/>
    <col min="12" max="12" width="2.85546875" style="20" customWidth="1"/>
    <col min="13" max="16384" width="11.42578125" style="20"/>
  </cols>
  <sheetData>
    <row r="1" spans="1:18" s="25" customFormat="1" ht="9" customHeight="1" x14ac:dyDescent="0.2"/>
    <row r="2" spans="1:18" s="25" customFormat="1" ht="29.25" customHeight="1" x14ac:dyDescent="0.2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8" s="25" customFormat="1" ht="29.25" customHeight="1" x14ac:dyDescent="0.2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</row>
    <row r="4" spans="1:18" s="25" customFormat="1" ht="29.25" customHeight="1" x14ac:dyDescent="0.2">
      <c r="A4" s="311" t="str">
        <f>+'MOD PATRIMONIAL'!A4:N4</f>
        <v>SISTEMA ESTATAL PARA EL DESARROLLO INTEGRAL DE LA FAMILIA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</row>
    <row r="5" spans="1:18" s="25" customFormat="1" ht="9" customHeight="1" x14ac:dyDescent="0.2">
      <c r="A5" s="313"/>
      <c r="B5" s="313"/>
      <c r="C5" s="313"/>
      <c r="D5" s="313"/>
      <c r="E5" s="103"/>
      <c r="F5" s="103"/>
      <c r="G5" s="103"/>
      <c r="H5" s="103"/>
      <c r="I5" s="103"/>
      <c r="J5" s="103"/>
      <c r="K5" s="103"/>
    </row>
    <row r="6" spans="1:18" s="25" customFormat="1" ht="15.75" customHeight="1" x14ac:dyDescent="0.2"/>
    <row r="7" spans="1:18" s="25" customFormat="1" ht="15.75" customHeight="1" x14ac:dyDescent="0.25">
      <c r="A7" s="320" t="s">
        <v>60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</row>
    <row r="8" spans="1:18" s="25" customFormat="1" ht="15.7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</row>
    <row r="9" spans="1:18" s="25" customFormat="1" ht="15.75" customHeight="1" x14ac:dyDescent="0.25">
      <c r="A9" s="57"/>
      <c r="B9" s="33"/>
      <c r="C9" s="33"/>
      <c r="D9" s="61"/>
      <c r="E9" s="33"/>
      <c r="F9" s="33"/>
      <c r="G9" s="33"/>
      <c r="H9" s="33"/>
      <c r="I9" s="33"/>
      <c r="J9" s="33"/>
      <c r="K9" s="33"/>
    </row>
    <row r="10" spans="1:18" s="25" customFormat="1" ht="15.75" customHeight="1" x14ac:dyDescent="0.25">
      <c r="A10" s="57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8" s="12" customFormat="1" ht="12.75" customHeight="1" x14ac:dyDescent="0.2">
      <c r="A11" s="111"/>
      <c r="B11" s="332" t="s">
        <v>71</v>
      </c>
      <c r="C11" s="113"/>
      <c r="D11" s="333" t="s">
        <v>70</v>
      </c>
      <c r="E11" s="333"/>
      <c r="F11" s="333"/>
      <c r="G11" s="333"/>
      <c r="H11" s="333"/>
      <c r="I11" s="333"/>
      <c r="J11" s="112"/>
      <c r="K11" s="332" t="s">
        <v>69</v>
      </c>
    </row>
    <row r="12" spans="1:18" s="12" customFormat="1" ht="12" x14ac:dyDescent="0.2">
      <c r="A12" s="111"/>
      <c r="B12" s="332"/>
      <c r="C12" s="111"/>
      <c r="D12" s="240" t="s">
        <v>142</v>
      </c>
      <c r="E12" s="240" t="s">
        <v>143</v>
      </c>
      <c r="F12" s="240" t="s">
        <v>144</v>
      </c>
      <c r="G12" s="240" t="s">
        <v>145</v>
      </c>
      <c r="H12" s="240"/>
      <c r="I12" s="240"/>
      <c r="J12" s="110"/>
      <c r="K12" s="332"/>
    </row>
    <row r="13" spans="1:18" s="29" customFormat="1" ht="15.75" customHeight="1" x14ac:dyDescent="0.2">
      <c r="D13" s="54"/>
      <c r="E13" s="54"/>
      <c r="F13" s="54"/>
      <c r="G13" s="54"/>
      <c r="H13" s="54"/>
      <c r="I13" s="54"/>
      <c r="J13" s="106"/>
      <c r="K13" s="54"/>
      <c r="N13" s="155"/>
      <c r="O13" s="155"/>
      <c r="P13" s="155"/>
      <c r="Q13" s="155"/>
      <c r="R13" s="155"/>
    </row>
    <row r="14" spans="1:18" s="107" customFormat="1" ht="15.75" customHeight="1" x14ac:dyDescent="0.2">
      <c r="B14" s="107" t="s">
        <v>115</v>
      </c>
      <c r="D14" s="108">
        <f>SUM(D15:D19)</f>
        <v>5359301</v>
      </c>
      <c r="E14" s="108">
        <f>SUM(E15:E19)</f>
        <v>6735279</v>
      </c>
      <c r="F14" s="108">
        <f>SUM(F15:F19)</f>
        <v>4404016</v>
      </c>
      <c r="G14" s="108">
        <f>SUM(G15:G19)</f>
        <v>6885829</v>
      </c>
      <c r="H14" s="108"/>
      <c r="I14" s="108"/>
      <c r="J14" s="109"/>
      <c r="K14" s="108">
        <f>D14+E14+F14+G14+H14+I14</f>
        <v>23384425</v>
      </c>
      <c r="N14" s="184"/>
      <c r="O14" s="172"/>
      <c r="P14" s="172"/>
      <c r="Q14" s="184"/>
      <c r="R14" s="184"/>
    </row>
    <row r="15" spans="1:18" s="29" customFormat="1" ht="15.75" customHeight="1" x14ac:dyDescent="0.2">
      <c r="B15" s="131" t="s">
        <v>117</v>
      </c>
      <c r="C15" s="9"/>
      <c r="D15" s="106">
        <v>5359301</v>
      </c>
      <c r="E15" s="106">
        <v>6735279</v>
      </c>
      <c r="F15" s="106">
        <v>4404016</v>
      </c>
      <c r="G15" s="106">
        <v>6885829</v>
      </c>
      <c r="H15" s="106"/>
      <c r="I15" s="106"/>
      <c r="J15" s="106"/>
      <c r="K15" s="106">
        <f>D15+E15+F15+G15+H15+I15</f>
        <v>23384425</v>
      </c>
      <c r="L15" s="9"/>
      <c r="M15" s="29">
        <v>4100</v>
      </c>
      <c r="N15" s="155"/>
      <c r="O15" s="172">
        <v>378363</v>
      </c>
      <c r="P15" s="172">
        <v>1727812.5</v>
      </c>
      <c r="Q15" s="172"/>
      <c r="R15" s="155"/>
    </row>
    <row r="16" spans="1:18" s="29" customFormat="1" ht="15.75" customHeight="1" x14ac:dyDescent="0.2">
      <c r="B16" s="131"/>
      <c r="C16" s="9"/>
      <c r="D16" s="106"/>
      <c r="E16" s="106"/>
      <c r="F16" s="106"/>
      <c r="G16" s="106"/>
      <c r="H16" s="106"/>
      <c r="I16" s="106"/>
      <c r="J16" s="106"/>
      <c r="K16" s="106"/>
      <c r="L16" s="9"/>
      <c r="M16" s="29">
        <v>4300</v>
      </c>
      <c r="N16" s="155"/>
      <c r="O16" s="172">
        <v>800</v>
      </c>
      <c r="P16" s="172">
        <v>2450</v>
      </c>
      <c r="Q16" s="172"/>
      <c r="R16" s="155"/>
    </row>
    <row r="17" spans="2:18" s="29" customFormat="1" ht="15.75" customHeight="1" x14ac:dyDescent="0.2">
      <c r="B17" s="131"/>
      <c r="C17" s="9"/>
      <c r="D17" s="106"/>
      <c r="E17" s="106"/>
      <c r="F17" s="106"/>
      <c r="G17" s="106"/>
      <c r="H17" s="106"/>
      <c r="I17" s="106"/>
      <c r="J17" s="106"/>
      <c r="K17" s="106"/>
      <c r="L17" s="9"/>
      <c r="N17" s="155"/>
      <c r="O17" s="172">
        <v>2203776</v>
      </c>
      <c r="P17" s="172">
        <v>162500</v>
      </c>
      <c r="Q17" s="172"/>
      <c r="R17" s="155"/>
    </row>
    <row r="18" spans="2:18" s="29" customFormat="1" ht="15.75" customHeight="1" x14ac:dyDescent="0.2">
      <c r="B18" s="131"/>
      <c r="D18" s="54"/>
      <c r="E18" s="54"/>
      <c r="F18" s="54"/>
      <c r="G18" s="54"/>
      <c r="H18" s="54"/>
      <c r="I18" s="54"/>
      <c r="J18" s="106"/>
      <c r="K18" s="106"/>
      <c r="M18" s="192" t="s">
        <v>121</v>
      </c>
      <c r="N18" s="155"/>
      <c r="O18" s="172">
        <v>390592</v>
      </c>
      <c r="P18" s="172">
        <v>1980</v>
      </c>
      <c r="Q18" s="172"/>
      <c r="R18" s="155"/>
    </row>
    <row r="19" spans="2:18" s="29" customFormat="1" ht="15.75" customHeight="1" x14ac:dyDescent="0.2">
      <c r="B19" s="131"/>
      <c r="D19" s="54"/>
      <c r="E19" s="54"/>
      <c r="F19" s="54"/>
      <c r="G19" s="54"/>
      <c r="H19" s="54"/>
      <c r="I19" s="54"/>
      <c r="J19" s="106"/>
      <c r="K19" s="106"/>
      <c r="N19" s="155"/>
      <c r="O19" s="172">
        <v>284040</v>
      </c>
      <c r="P19" s="172">
        <v>7641214.2999999998</v>
      </c>
      <c r="Q19" s="172"/>
      <c r="R19" s="155"/>
    </row>
    <row r="20" spans="2:18" s="29" customFormat="1" ht="15.75" customHeight="1" x14ac:dyDescent="0.2">
      <c r="D20" s="54"/>
      <c r="E20" s="54"/>
      <c r="F20" s="54"/>
      <c r="G20" s="54"/>
      <c r="H20" s="54"/>
      <c r="I20" s="54"/>
      <c r="J20" s="106"/>
      <c r="K20" s="54"/>
      <c r="N20" s="155"/>
      <c r="O20" s="172">
        <v>0</v>
      </c>
      <c r="P20" s="172">
        <v>1704690</v>
      </c>
      <c r="Q20" s="172"/>
      <c r="R20" s="155"/>
    </row>
    <row r="21" spans="2:18" s="29" customFormat="1" ht="15.75" customHeight="1" x14ac:dyDescent="0.2">
      <c r="D21" s="54"/>
      <c r="E21" s="54"/>
      <c r="F21" s="54"/>
      <c r="G21" s="54"/>
      <c r="H21" s="54"/>
      <c r="I21" s="54"/>
      <c r="J21" s="106"/>
      <c r="K21" s="54"/>
      <c r="N21" s="155"/>
      <c r="O21" s="172">
        <v>0</v>
      </c>
      <c r="P21" s="172">
        <v>1260540</v>
      </c>
      <c r="Q21" s="172"/>
      <c r="R21" s="155"/>
    </row>
    <row r="22" spans="2:18" s="29" customFormat="1" ht="15.75" customHeight="1" x14ac:dyDescent="0.2">
      <c r="D22" s="54"/>
      <c r="E22" s="54"/>
      <c r="F22" s="54"/>
      <c r="G22" s="54"/>
      <c r="H22" s="54"/>
      <c r="I22" s="54"/>
      <c r="J22" s="106"/>
      <c r="K22" s="54"/>
      <c r="N22" s="177">
        <f>+K16-94000</f>
        <v>-94000</v>
      </c>
      <c r="O22" s="172">
        <f>SUM(O14:O21)</f>
        <v>3257571</v>
      </c>
      <c r="P22" s="172">
        <f>SUM(P14:P21)</f>
        <v>12501186.800000001</v>
      </c>
      <c r="Q22" s="172"/>
      <c r="R22" s="172"/>
    </row>
    <row r="23" spans="2:18" s="29" customFormat="1" ht="15.75" customHeight="1" x14ac:dyDescent="0.2">
      <c r="D23" s="54"/>
      <c r="E23" s="54"/>
      <c r="F23" s="54"/>
      <c r="G23" s="54"/>
      <c r="H23" s="54"/>
      <c r="I23" s="54"/>
      <c r="J23" s="106"/>
      <c r="K23" s="54"/>
      <c r="N23" s="155"/>
      <c r="O23" s="172"/>
      <c r="P23" s="172"/>
      <c r="Q23" s="172"/>
      <c r="R23" s="155"/>
    </row>
    <row r="24" spans="2:18" s="107" customFormat="1" ht="15.75" customHeight="1" x14ac:dyDescent="0.2">
      <c r="B24" s="107" t="s">
        <v>6</v>
      </c>
      <c r="D24" s="108">
        <f>SUM(D25:D33)</f>
        <v>211</v>
      </c>
      <c r="E24" s="108">
        <f>SUM(E25:E33)</f>
        <v>911</v>
      </c>
      <c r="F24" s="108">
        <f>SUM(F25:F33)</f>
        <v>622</v>
      </c>
      <c r="G24" s="108">
        <f>SUM(G25:G33)</f>
        <v>667</v>
      </c>
      <c r="H24" s="108"/>
      <c r="I24" s="108"/>
      <c r="J24" s="109"/>
      <c r="K24" s="108">
        <f>SUM(K25:K33)</f>
        <v>2411</v>
      </c>
      <c r="N24" s="184"/>
      <c r="O24" s="199"/>
      <c r="P24" s="199"/>
      <c r="Q24" s="199"/>
      <c r="R24" s="184"/>
    </row>
    <row r="25" spans="2:18" s="29" customFormat="1" ht="15.75" customHeight="1" x14ac:dyDescent="0.2">
      <c r="B25" s="120" t="s">
        <v>146</v>
      </c>
      <c r="D25" s="54">
        <v>211</v>
      </c>
      <c r="E25" s="54">
        <v>911</v>
      </c>
      <c r="F25" s="54">
        <v>622</v>
      </c>
      <c r="G25" s="54">
        <v>667</v>
      </c>
      <c r="H25" s="54"/>
      <c r="I25" s="54"/>
      <c r="J25" s="106"/>
      <c r="K25" s="106">
        <f>D25+E25+F25+G25+H25+I25</f>
        <v>2411</v>
      </c>
      <c r="M25" s="192" t="s">
        <v>120</v>
      </c>
      <c r="N25" s="155"/>
      <c r="O25" s="172"/>
      <c r="P25" s="172"/>
      <c r="Q25" s="172"/>
      <c r="R25" s="177">
        <f>+K15-16449010</f>
        <v>6935415</v>
      </c>
    </row>
    <row r="26" spans="2:18" s="29" customFormat="1" ht="15.75" customHeight="1" x14ac:dyDescent="0.2">
      <c r="B26" s="120"/>
      <c r="D26" s="54"/>
      <c r="E26" s="54"/>
      <c r="F26" s="54"/>
      <c r="G26" s="54"/>
      <c r="H26" s="54"/>
      <c r="I26" s="54"/>
      <c r="J26" s="106"/>
      <c r="K26" s="106"/>
      <c r="M26" s="192" t="s">
        <v>119</v>
      </c>
      <c r="N26" s="155"/>
      <c r="O26" s="172"/>
      <c r="P26" s="172"/>
      <c r="Q26" s="172"/>
      <c r="R26" s="155"/>
    </row>
    <row r="27" spans="2:18" s="29" customFormat="1" ht="15.75" customHeight="1" x14ac:dyDescent="0.2">
      <c r="D27" s="54"/>
      <c r="E27" s="54"/>
      <c r="F27" s="54"/>
      <c r="G27" s="54"/>
      <c r="H27" s="54"/>
      <c r="I27" s="54"/>
      <c r="J27" s="106"/>
      <c r="K27" s="54"/>
      <c r="N27" s="155"/>
      <c r="O27" s="155"/>
      <c r="P27" s="155">
        <f>3113532.4+658970+71280+48181.5+87100</f>
        <v>3979063.9</v>
      </c>
      <c r="Q27" s="155"/>
      <c r="R27" s="155"/>
    </row>
    <row r="28" spans="2:18" s="29" customFormat="1" ht="15.75" customHeight="1" x14ac:dyDescent="0.2">
      <c r="D28" s="54"/>
      <c r="E28" s="54"/>
      <c r="F28" s="54"/>
      <c r="G28" s="54"/>
      <c r="H28" s="54"/>
      <c r="I28" s="54"/>
      <c r="J28" s="106"/>
      <c r="K28" s="54"/>
      <c r="N28" s="155"/>
      <c r="O28" s="155"/>
      <c r="P28" s="155"/>
      <c r="Q28" s="155"/>
      <c r="R28" s="155"/>
    </row>
    <row r="29" spans="2:18" s="29" customFormat="1" ht="15.75" customHeight="1" x14ac:dyDescent="0.2">
      <c r="D29" s="54"/>
      <c r="E29" s="54"/>
      <c r="F29" s="54"/>
      <c r="G29" s="54"/>
      <c r="H29" s="54"/>
      <c r="I29" s="54"/>
      <c r="J29" s="106"/>
      <c r="K29" s="54"/>
    </row>
    <row r="30" spans="2:18" s="29" customFormat="1" ht="15.75" customHeight="1" x14ac:dyDescent="0.2">
      <c r="D30" s="54"/>
      <c r="E30" s="54"/>
      <c r="F30" s="54"/>
      <c r="G30" s="54"/>
      <c r="H30" s="54"/>
      <c r="I30" s="54"/>
      <c r="J30" s="106"/>
      <c r="K30" s="54"/>
    </row>
    <row r="31" spans="2:18" s="29" customFormat="1" ht="15.75" customHeight="1" x14ac:dyDescent="0.2">
      <c r="D31" s="54"/>
      <c r="E31" s="54"/>
      <c r="F31" s="54"/>
      <c r="G31" s="54"/>
      <c r="H31" s="54"/>
      <c r="I31" s="54"/>
      <c r="J31" s="106"/>
      <c r="K31" s="54"/>
    </row>
    <row r="32" spans="2:18" s="29" customFormat="1" ht="15.75" customHeight="1" x14ac:dyDescent="0.2">
      <c r="D32" s="54"/>
      <c r="E32" s="54"/>
      <c r="F32" s="54"/>
      <c r="G32" s="54"/>
      <c r="H32" s="54"/>
      <c r="I32" s="54"/>
      <c r="J32" s="106"/>
      <c r="K32" s="54"/>
      <c r="N32" s="54">
        <f>+K15-17260835</f>
        <v>6123590</v>
      </c>
    </row>
    <row r="33" spans="1:18" s="29" customFormat="1" ht="15.75" customHeight="1" x14ac:dyDescent="0.2">
      <c r="D33" s="54"/>
      <c r="E33" s="54"/>
      <c r="F33" s="54"/>
      <c r="G33" s="54"/>
      <c r="H33" s="54"/>
      <c r="I33" s="54"/>
      <c r="J33" s="106"/>
      <c r="K33" s="54"/>
    </row>
    <row r="34" spans="1:18" s="29" customFormat="1" ht="15.75" customHeight="1" x14ac:dyDescent="0.2">
      <c r="D34" s="54"/>
      <c r="E34" s="54"/>
      <c r="F34" s="54"/>
      <c r="G34" s="54"/>
      <c r="H34" s="54"/>
      <c r="I34" s="54"/>
      <c r="J34" s="106"/>
      <c r="K34" s="54"/>
    </row>
    <row r="35" spans="1:18" s="107" customFormat="1" ht="15.75" customHeight="1" x14ac:dyDescent="0.2">
      <c r="D35" s="108"/>
      <c r="E35" s="108"/>
      <c r="F35" s="108"/>
      <c r="G35" s="108"/>
      <c r="H35" s="108"/>
      <c r="I35" s="108"/>
      <c r="J35" s="108"/>
      <c r="K35" s="108"/>
    </row>
    <row r="36" spans="1:18" s="107" customFormat="1" ht="15.75" customHeight="1" x14ac:dyDescent="0.2">
      <c r="B36" s="120"/>
      <c r="C36" s="29"/>
      <c r="D36" s="54"/>
      <c r="E36" s="54"/>
      <c r="F36" s="54"/>
      <c r="G36" s="54"/>
      <c r="H36" s="54"/>
      <c r="I36" s="54"/>
      <c r="J36" s="106"/>
      <c r="K36" s="106"/>
    </row>
    <row r="37" spans="1:18" s="107" customFormat="1" ht="15.75" customHeight="1" x14ac:dyDescent="0.2">
      <c r="B37" s="120"/>
      <c r="C37" s="29"/>
      <c r="D37" s="54"/>
      <c r="E37" s="54"/>
      <c r="F37" s="54"/>
      <c r="G37" s="54"/>
      <c r="H37" s="54"/>
      <c r="I37" s="54"/>
      <c r="J37" s="106"/>
      <c r="K37" s="106"/>
      <c r="P37" s="108">
        <f>+G15-7900</f>
        <v>6877929</v>
      </c>
      <c r="R37" s="107">
        <f>86100-93400</f>
        <v>-7300</v>
      </c>
    </row>
    <row r="38" spans="1:18" s="107" customFormat="1" ht="15.75" customHeight="1" x14ac:dyDescent="0.2">
      <c r="D38" s="108"/>
      <c r="E38" s="108"/>
      <c r="F38" s="108"/>
      <c r="G38" s="108"/>
      <c r="H38" s="108"/>
      <c r="I38" s="108"/>
      <c r="J38" s="108"/>
      <c r="K38" s="108"/>
      <c r="P38" s="107">
        <f>9041944+72988</f>
        <v>9114932</v>
      </c>
    </row>
    <row r="39" spans="1:18" s="107" customFormat="1" ht="15.75" customHeight="1" x14ac:dyDescent="0.2">
      <c r="D39" s="108"/>
      <c r="E39" s="108"/>
      <c r="F39" s="108"/>
      <c r="G39" s="108"/>
      <c r="H39" s="108"/>
      <c r="I39" s="108"/>
      <c r="J39" s="108"/>
      <c r="K39" s="108"/>
    </row>
    <row r="40" spans="1:18" s="107" customFormat="1" ht="15.75" customHeight="1" x14ac:dyDescent="0.2">
      <c r="D40" s="108"/>
      <c r="E40" s="108"/>
      <c r="F40" s="108"/>
      <c r="G40" s="108"/>
      <c r="H40" s="108"/>
      <c r="I40" s="108"/>
      <c r="J40" s="108"/>
      <c r="K40" s="108"/>
    </row>
    <row r="41" spans="1:18" s="107" customFormat="1" ht="15.75" customHeight="1" x14ac:dyDescent="0.2">
      <c r="D41" s="108"/>
      <c r="E41" s="108"/>
      <c r="F41" s="108"/>
      <c r="G41" s="108"/>
      <c r="H41" s="108"/>
      <c r="I41" s="108"/>
      <c r="J41" s="108"/>
      <c r="K41" s="108"/>
    </row>
    <row r="42" spans="1:18" s="107" customFormat="1" ht="15.75" customHeight="1" x14ac:dyDescent="0.2">
      <c r="D42" s="108"/>
      <c r="E42" s="108"/>
      <c r="F42" s="108"/>
      <c r="G42" s="108"/>
      <c r="H42" s="108"/>
      <c r="I42" s="108"/>
      <c r="J42" s="108"/>
      <c r="K42" s="108"/>
    </row>
    <row r="43" spans="1:18" s="107" customFormat="1" ht="15.75" customHeight="1" x14ac:dyDescent="0.2">
      <c r="D43" s="108"/>
      <c r="E43" s="108"/>
      <c r="F43" s="108"/>
      <c r="G43" s="108"/>
      <c r="H43" s="108"/>
      <c r="I43" s="108"/>
      <c r="J43" s="108"/>
      <c r="K43" s="108"/>
    </row>
    <row r="44" spans="1:18" s="29" customFormat="1" ht="15.75" customHeight="1" x14ac:dyDescent="0.2">
      <c r="D44" s="54"/>
      <c r="E44" s="54"/>
      <c r="F44" s="54"/>
      <c r="G44" s="54"/>
      <c r="H44" s="54"/>
      <c r="I44" s="54"/>
      <c r="J44" s="106"/>
      <c r="K44" s="54"/>
    </row>
    <row r="45" spans="1:18" s="29" customFormat="1" ht="15.75" customHeight="1" x14ac:dyDescent="0.2">
      <c r="D45" s="54"/>
      <c r="E45" s="54"/>
      <c r="F45" s="54"/>
      <c r="G45" s="54"/>
      <c r="H45" s="54"/>
      <c r="I45" s="54"/>
      <c r="J45" s="106"/>
      <c r="K45" s="54"/>
    </row>
    <row r="46" spans="1:18" s="29" customFormat="1" ht="15.75" customHeight="1" x14ac:dyDescent="0.2">
      <c r="D46" s="54"/>
      <c r="E46" s="54"/>
      <c r="F46" s="54"/>
      <c r="G46" s="54"/>
      <c r="H46" s="54"/>
      <c r="I46" s="54"/>
      <c r="J46" s="106"/>
      <c r="K46" s="54"/>
    </row>
    <row r="47" spans="1:18" ht="18.75" customHeight="1" x14ac:dyDescent="0.25">
      <c r="A47" s="22"/>
      <c r="B47" s="237" t="s">
        <v>16</v>
      </c>
      <c r="C47" s="22"/>
      <c r="D47" s="237">
        <f t="shared" ref="D47:I47" si="0">+D14+D24+D35</f>
        <v>5359512</v>
      </c>
      <c r="E47" s="237">
        <f t="shared" si="0"/>
        <v>6736190</v>
      </c>
      <c r="F47" s="237">
        <f t="shared" si="0"/>
        <v>4404638</v>
      </c>
      <c r="G47" s="237">
        <f t="shared" si="0"/>
        <v>6886496</v>
      </c>
      <c r="H47" s="130">
        <f t="shared" si="0"/>
        <v>0</v>
      </c>
      <c r="I47" s="130">
        <f t="shared" si="0"/>
        <v>0</v>
      </c>
      <c r="J47" s="52"/>
      <c r="K47" s="237">
        <f>+K14+K24+K35</f>
        <v>23386836</v>
      </c>
      <c r="N47" s="53"/>
    </row>
    <row r="48" spans="1:18" ht="15.75" customHeight="1" x14ac:dyDescent="0.2">
      <c r="D48" s="53"/>
      <c r="K48" s="53">
        <f>+K47-'ING-ACUMULADO'!F32-'ING-ACUMULADO'!F37-'ING-ACUMULADO'!F44</f>
        <v>0</v>
      </c>
    </row>
    <row r="50" spans="5:5" ht="15.75" customHeight="1" x14ac:dyDescent="0.2">
      <c r="E50" s="53"/>
    </row>
  </sheetData>
  <mergeCells count="8">
    <mergeCell ref="D11:I11"/>
    <mergeCell ref="K11:K12"/>
    <mergeCell ref="B11:B12"/>
    <mergeCell ref="A2:L2"/>
    <mergeCell ref="A4:L4"/>
    <mergeCell ref="A5:D5"/>
    <mergeCell ref="A7:L7"/>
    <mergeCell ref="A8:L8"/>
  </mergeCells>
  <printOptions horizontalCentered="1" verticalCentered="1"/>
  <pageMargins left="0.39370078740157483" right="0.39370078740157483" top="0.59055118110236227" bottom="0.39370078740157483" header="0" footer="0"/>
  <pageSetup scale="70" orientation="landscape" horizontalDpi="4294967295" verticalDpi="4294967295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view="pageBreakPreview" zoomScale="80" zoomScaleNormal="75" zoomScaleSheetLayoutView="80" workbookViewId="0">
      <selection activeCell="I29" sqref="I29"/>
    </sheetView>
  </sheetViews>
  <sheetFormatPr baseColWidth="10" defaultRowHeight="15.75" customHeight="1" x14ac:dyDescent="0.2"/>
  <cols>
    <col min="1" max="1" width="2.85546875" style="20" customWidth="1"/>
    <col min="2" max="2" width="12.85546875" style="20" customWidth="1"/>
    <col min="3" max="3" width="2.85546875" style="20" customWidth="1"/>
    <col min="4" max="4" width="45.7109375" style="20" customWidth="1"/>
    <col min="5" max="5" width="2.85546875" style="20" customWidth="1"/>
    <col min="6" max="9" width="18.7109375" style="20" customWidth="1"/>
    <col min="10" max="11" width="18.7109375" style="20" hidden="1" customWidth="1"/>
    <col min="12" max="12" width="2.85546875" style="25" customWidth="1"/>
    <col min="13" max="13" width="18.7109375" style="20" customWidth="1"/>
    <col min="14" max="14" width="2.85546875" style="20" customWidth="1"/>
    <col min="15" max="15" width="11.42578125" style="20"/>
    <col min="16" max="16" width="12.7109375" style="20" bestFit="1" customWidth="1"/>
    <col min="17" max="16384" width="11.42578125" style="20"/>
  </cols>
  <sheetData>
    <row r="1" spans="1:22" s="25" customFormat="1" ht="9" customHeight="1" x14ac:dyDescent="0.2"/>
    <row r="2" spans="1:22" s="25" customFormat="1" ht="29.25" customHeight="1" x14ac:dyDescent="0.2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1:22" s="25" customFormat="1" ht="14.25" customHeight="1" x14ac:dyDescent="0.2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22" s="25" customFormat="1" ht="39" customHeight="1" x14ac:dyDescent="0.2">
      <c r="A4" s="311" t="str">
        <f>+'ING PROPIOS'!A4:L4</f>
        <v>SISTEMA ESTATAL PARA EL DESARROLLO INTEGRAL DE LA FAMILIA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</row>
    <row r="5" spans="1:22" s="25" customFormat="1" ht="9" customHeight="1" x14ac:dyDescent="0.2">
      <c r="A5" s="313"/>
      <c r="B5" s="313"/>
      <c r="C5" s="313"/>
      <c r="D5" s="313"/>
      <c r="E5" s="313"/>
      <c r="F5" s="313"/>
      <c r="G5" s="103"/>
      <c r="H5" s="103"/>
      <c r="I5" s="103"/>
      <c r="J5" s="103"/>
      <c r="K5" s="103"/>
      <c r="L5" s="103"/>
      <c r="M5" s="103"/>
    </row>
    <row r="6" spans="1:22" s="25" customFormat="1" ht="22.5" customHeight="1" x14ac:dyDescent="0.2"/>
    <row r="7" spans="1:22" s="25" customFormat="1" ht="15.75" customHeight="1" x14ac:dyDescent="0.25">
      <c r="A7" s="320" t="s">
        <v>74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</row>
    <row r="8" spans="1:22" s="25" customFormat="1" ht="15.7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</row>
    <row r="9" spans="1:22" s="25" customFormat="1" ht="21.75" customHeight="1" x14ac:dyDescent="0.25">
      <c r="A9" s="57"/>
      <c r="B9" s="57"/>
      <c r="C9" s="57"/>
      <c r="D9" s="33"/>
      <c r="E9" s="33"/>
      <c r="F9" s="61"/>
      <c r="G9" s="33"/>
      <c r="H9" s="33"/>
      <c r="I9" s="33"/>
      <c r="J9" s="33"/>
      <c r="K9" s="33"/>
      <c r="L9" s="33"/>
      <c r="M9" s="33"/>
    </row>
    <row r="10" spans="1:22" s="25" customFormat="1" ht="15.75" customHeight="1" x14ac:dyDescent="0.25">
      <c r="A10" s="57"/>
      <c r="B10" s="57"/>
      <c r="C10" s="57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22" s="12" customFormat="1" ht="12.75" customHeight="1" x14ac:dyDescent="0.2">
      <c r="A11" s="111"/>
      <c r="B11" s="332" t="s">
        <v>73</v>
      </c>
      <c r="C11" s="111"/>
      <c r="D11" s="332" t="s">
        <v>71</v>
      </c>
      <c r="E11" s="113"/>
      <c r="F11" s="333" t="s">
        <v>70</v>
      </c>
      <c r="G11" s="333"/>
      <c r="H11" s="333"/>
      <c r="I11" s="333"/>
      <c r="J11" s="333"/>
      <c r="K11" s="333"/>
      <c r="L11" s="112"/>
      <c r="M11" s="333" t="s">
        <v>69</v>
      </c>
    </row>
    <row r="12" spans="1:22" s="12" customFormat="1" ht="12" x14ac:dyDescent="0.2">
      <c r="A12" s="111"/>
      <c r="B12" s="332"/>
      <c r="C12" s="111"/>
      <c r="D12" s="332"/>
      <c r="E12" s="111"/>
      <c r="F12" s="240" t="s">
        <v>142</v>
      </c>
      <c r="G12" s="240" t="s">
        <v>143</v>
      </c>
      <c r="H12" s="240" t="s">
        <v>144</v>
      </c>
      <c r="I12" s="240" t="s">
        <v>145</v>
      </c>
      <c r="J12" s="240"/>
      <c r="K12" s="240"/>
      <c r="L12" s="110"/>
      <c r="M12" s="333"/>
    </row>
    <row r="13" spans="1:22" s="29" customFormat="1" ht="15.75" customHeight="1" x14ac:dyDescent="0.2">
      <c r="F13" s="54"/>
      <c r="G13" s="54"/>
      <c r="H13" s="54"/>
      <c r="I13" s="54"/>
      <c r="J13" s="54"/>
      <c r="K13" s="54"/>
      <c r="L13" s="106"/>
      <c r="M13" s="54"/>
    </row>
    <row r="14" spans="1:22" s="29" customFormat="1" ht="15.75" customHeight="1" x14ac:dyDescent="0.2">
      <c r="B14" s="9"/>
      <c r="D14" s="131" t="s">
        <v>234</v>
      </c>
      <c r="E14" s="9"/>
      <c r="F14" s="106"/>
      <c r="G14" s="106"/>
      <c r="H14" s="106"/>
      <c r="I14" s="106"/>
      <c r="J14" s="106"/>
      <c r="K14" s="106"/>
      <c r="L14" s="106"/>
      <c r="M14" s="106">
        <v>31448392</v>
      </c>
    </row>
    <row r="15" spans="1:22" s="29" customFormat="1" ht="15.75" customHeight="1" x14ac:dyDescent="0.2">
      <c r="B15" s="145"/>
      <c r="D15" s="120" t="s">
        <v>191</v>
      </c>
      <c r="F15" s="54">
        <v>2178.23</v>
      </c>
      <c r="G15" s="54">
        <v>0</v>
      </c>
      <c r="H15" s="106">
        <v>0</v>
      </c>
      <c r="I15" s="54">
        <v>0</v>
      </c>
      <c r="J15" s="54"/>
      <c r="K15" s="54"/>
      <c r="L15" s="106"/>
      <c r="M15" s="54">
        <f>F15+G15+H15+I15+J15+K15</f>
        <v>2178.23</v>
      </c>
    </row>
    <row r="16" spans="1:22" s="29" customFormat="1" ht="15.75" customHeight="1" x14ac:dyDescent="0.2">
      <c r="B16" s="145"/>
      <c r="D16" s="131" t="s">
        <v>235</v>
      </c>
      <c r="F16" s="54">
        <v>-1458.8800000000003</v>
      </c>
      <c r="G16" s="54">
        <v>-314</v>
      </c>
      <c r="H16" s="106">
        <v>-322</v>
      </c>
      <c r="I16" s="54">
        <v>-5046.18</v>
      </c>
      <c r="J16" s="54"/>
      <c r="K16" s="54"/>
      <c r="L16" s="106"/>
      <c r="M16" s="54">
        <f t="shared" ref="M16:M23" si="0">F16+G16+H16+I16+J16+K16</f>
        <v>-7141.06</v>
      </c>
      <c r="R16" s="29">
        <v>6964.48</v>
      </c>
      <c r="U16" s="29">
        <v>834</v>
      </c>
      <c r="V16" s="120"/>
    </row>
    <row r="17" spans="2:25" s="29" customFormat="1" ht="15.75" customHeight="1" x14ac:dyDescent="0.2">
      <c r="B17" s="145" t="s">
        <v>112</v>
      </c>
      <c r="D17" s="131" t="s">
        <v>180</v>
      </c>
      <c r="F17" s="144">
        <v>31045</v>
      </c>
      <c r="G17" s="54">
        <v>0</v>
      </c>
      <c r="H17" s="106">
        <v>0</v>
      </c>
      <c r="I17" s="106">
        <v>0</v>
      </c>
      <c r="J17" s="54"/>
      <c r="K17" s="54"/>
      <c r="L17" s="106"/>
      <c r="M17" s="54">
        <f t="shared" si="0"/>
        <v>31045</v>
      </c>
      <c r="Q17" s="120"/>
      <c r="R17" s="120"/>
      <c r="T17" s="120"/>
      <c r="U17" s="120">
        <v>2182</v>
      </c>
      <c r="V17" s="120"/>
    </row>
    <row r="18" spans="2:25" s="29" customFormat="1" ht="15.75" customHeight="1" x14ac:dyDescent="0.2">
      <c r="B18" s="145"/>
      <c r="D18" s="131" t="s">
        <v>224</v>
      </c>
      <c r="F18" s="144">
        <v>-24882.98</v>
      </c>
      <c r="G18" s="54">
        <v>-41996</v>
      </c>
      <c r="H18" s="106">
        <v>0</v>
      </c>
      <c r="I18" s="106">
        <v>0</v>
      </c>
      <c r="J18" s="54"/>
      <c r="K18" s="54"/>
      <c r="L18" s="106"/>
      <c r="M18" s="54">
        <f t="shared" si="0"/>
        <v>-66878.98</v>
      </c>
      <c r="Q18" s="120">
        <f>2040447.27+796606.8</f>
        <v>2837054.0700000003</v>
      </c>
      <c r="R18" s="120"/>
      <c r="U18" s="120">
        <v>1250</v>
      </c>
      <c r="V18" s="120"/>
      <c r="X18" s="107"/>
    </row>
    <row r="19" spans="2:25" s="29" customFormat="1" ht="15.75" customHeight="1" x14ac:dyDescent="0.2">
      <c r="B19" s="145">
        <v>6121</v>
      </c>
      <c r="D19" s="131" t="s">
        <v>148</v>
      </c>
      <c r="F19" s="144">
        <v>181048</v>
      </c>
      <c r="G19" s="54">
        <v>0</v>
      </c>
      <c r="H19" s="106">
        <v>0</v>
      </c>
      <c r="I19" s="106">
        <v>864072.12</v>
      </c>
      <c r="J19" s="54"/>
      <c r="K19" s="54"/>
      <c r="L19" s="106"/>
      <c r="M19" s="54">
        <f t="shared" si="0"/>
        <v>1045120.12</v>
      </c>
      <c r="Q19" s="120"/>
      <c r="R19" s="120"/>
      <c r="U19" s="120">
        <v>159990</v>
      </c>
      <c r="V19" s="120"/>
    </row>
    <row r="20" spans="2:25" s="29" customFormat="1" ht="25.5" x14ac:dyDescent="0.2">
      <c r="D20" s="288" t="s">
        <v>233</v>
      </c>
      <c r="F20" s="241">
        <v>485157</v>
      </c>
      <c r="G20" s="54">
        <v>529496</v>
      </c>
      <c r="H20" s="106">
        <v>606994</v>
      </c>
      <c r="I20" s="106">
        <v>583535</v>
      </c>
      <c r="J20" s="54"/>
      <c r="K20" s="54"/>
      <c r="L20" s="106"/>
      <c r="M20" s="54">
        <f t="shared" si="0"/>
        <v>2205182</v>
      </c>
      <c r="Q20" s="120"/>
      <c r="R20" s="120"/>
      <c r="U20" s="120">
        <v>1524</v>
      </c>
      <c r="V20" s="120"/>
    </row>
    <row r="21" spans="2:25" s="29" customFormat="1" ht="15.75" customHeight="1" x14ac:dyDescent="0.2">
      <c r="B21" s="149">
        <v>3391</v>
      </c>
      <c r="C21" s="9"/>
      <c r="D21" s="131" t="s">
        <v>192</v>
      </c>
      <c r="E21" s="9"/>
      <c r="F21" s="157">
        <v>89030</v>
      </c>
      <c r="G21" s="54">
        <v>0</v>
      </c>
      <c r="H21" s="106">
        <f>216920+229680</f>
        <v>446600</v>
      </c>
      <c r="I21" s="106">
        <v>1176066</v>
      </c>
      <c r="J21" s="106"/>
      <c r="K21" s="106"/>
      <c r="L21" s="106"/>
      <c r="M21" s="54">
        <f t="shared" si="0"/>
        <v>1711696</v>
      </c>
      <c r="O21" s="54">
        <f>+M21-1780600</f>
        <v>-68904</v>
      </c>
      <c r="P21" s="54"/>
      <c r="Q21" s="120"/>
      <c r="Y21" s="150"/>
    </row>
    <row r="22" spans="2:25" s="29" customFormat="1" ht="12.75" x14ac:dyDescent="0.2">
      <c r="D22" s="131" t="s">
        <v>261</v>
      </c>
      <c r="F22" s="157">
        <v>0</v>
      </c>
      <c r="G22" s="54">
        <v>-31276</v>
      </c>
      <c r="H22" s="106">
        <v>0</v>
      </c>
      <c r="I22" s="106">
        <v>0</v>
      </c>
      <c r="J22" s="106"/>
      <c r="K22" s="106"/>
      <c r="L22" s="106"/>
      <c r="M22" s="54">
        <f t="shared" si="0"/>
        <v>-31276</v>
      </c>
      <c r="Q22" s="120">
        <f>208+7925+459+7193+1359058.66</f>
        <v>1374843.66</v>
      </c>
      <c r="R22" s="120"/>
      <c r="U22" s="120">
        <v>2267</v>
      </c>
      <c r="V22" s="120"/>
    </row>
    <row r="23" spans="2:25" s="29" customFormat="1" ht="15.75" customHeight="1" x14ac:dyDescent="0.2">
      <c r="B23" s="145">
        <v>4411</v>
      </c>
      <c r="C23" s="9"/>
      <c r="D23" s="131" t="s">
        <v>274</v>
      </c>
      <c r="F23" s="54">
        <v>0</v>
      </c>
      <c r="G23" s="54">
        <v>0</v>
      </c>
      <c r="H23" s="106">
        <v>0</v>
      </c>
      <c r="I23" s="106">
        <v>1229729</v>
      </c>
      <c r="J23" s="106"/>
      <c r="K23" s="106"/>
      <c r="L23" s="106"/>
      <c r="M23" s="54">
        <f t="shared" si="0"/>
        <v>1229729</v>
      </c>
      <c r="Q23" s="120"/>
      <c r="R23" s="120"/>
      <c r="U23" s="120">
        <v>480397.91</v>
      </c>
      <c r="V23" s="120"/>
    </row>
    <row r="24" spans="2:25" s="29" customFormat="1" ht="15.75" customHeight="1" x14ac:dyDescent="0.2">
      <c r="B24" s="149"/>
      <c r="C24" s="9"/>
      <c r="D24" s="131"/>
      <c r="E24" s="9"/>
      <c r="F24" s="157"/>
      <c r="G24" s="54"/>
      <c r="H24" s="106"/>
      <c r="I24" s="106"/>
      <c r="J24" s="106"/>
      <c r="K24" s="106"/>
      <c r="L24" s="106"/>
      <c r="M24" s="54"/>
      <c r="Q24" s="120"/>
      <c r="R24" s="120"/>
      <c r="S24" s="309">
        <f>2623673.67-I21-I19</f>
        <v>583535.54999999993</v>
      </c>
      <c r="U24" s="29">
        <f>SUM(U16:U23)</f>
        <v>648444.90999999992</v>
      </c>
      <c r="V24" s="120"/>
      <c r="Y24" s="150"/>
    </row>
    <row r="26" spans="2:25" s="29" customFormat="1" ht="15.75" customHeight="1" x14ac:dyDescent="0.2">
      <c r="B26" s="149"/>
      <c r="D26" s="36"/>
      <c r="E26" s="9"/>
      <c r="F26" s="157"/>
      <c r="G26" s="54"/>
      <c r="H26" s="106"/>
      <c r="I26" s="106"/>
      <c r="J26" s="106"/>
      <c r="K26" s="106"/>
      <c r="L26" s="106"/>
      <c r="M26" s="54"/>
      <c r="Q26" s="29">
        <v>2611</v>
      </c>
      <c r="R26" s="120">
        <f>35989.71+915.54+20153.93+1306.8+2000</f>
        <v>60365.98</v>
      </c>
    </row>
    <row r="27" spans="2:25" s="29" customFormat="1" ht="15.75" customHeight="1" x14ac:dyDescent="0.2">
      <c r="B27" s="149"/>
      <c r="D27" s="36"/>
      <c r="E27" s="9"/>
      <c r="F27" s="157"/>
      <c r="G27" s="54"/>
      <c r="H27" s="106"/>
      <c r="I27" s="106"/>
      <c r="J27" s="106"/>
      <c r="K27" s="106"/>
      <c r="L27" s="106"/>
      <c r="M27" s="54"/>
      <c r="O27" s="29">
        <f>540728.76+177950.29+191203.29</f>
        <v>909882.34000000008</v>
      </c>
      <c r="P27" s="29">
        <f>+O27-1200000</f>
        <v>-290117.65999999992</v>
      </c>
    </row>
    <row r="28" spans="2:25" s="29" customFormat="1" ht="15.75" customHeight="1" x14ac:dyDescent="0.2">
      <c r="B28" s="149"/>
      <c r="D28" s="36"/>
      <c r="F28" s="157"/>
      <c r="G28" s="54"/>
      <c r="H28" s="106"/>
      <c r="I28" s="106"/>
      <c r="J28" s="54"/>
      <c r="K28" s="54"/>
      <c r="L28" s="106"/>
      <c r="M28" s="54"/>
      <c r="W28" s="29">
        <f>13279.61+86442.99+1740+14940.8+21150</f>
        <v>137553.40000000002</v>
      </c>
    </row>
    <row r="29" spans="2:25" s="29" customFormat="1" ht="15.75" customHeight="1" x14ac:dyDescent="0.2">
      <c r="B29" s="149"/>
      <c r="D29" s="36"/>
      <c r="F29" s="157"/>
      <c r="G29" s="157"/>
      <c r="H29" s="54"/>
      <c r="I29" s="144"/>
      <c r="J29" s="54"/>
      <c r="K29" s="54"/>
      <c r="L29" s="106"/>
      <c r="M29" s="54"/>
      <c r="T29" s="29">
        <v>6000</v>
      </c>
      <c r="U29" s="29">
        <v>6456302.6500000004</v>
      </c>
    </row>
    <row r="30" spans="2:25" s="29" customFormat="1" ht="15.75" customHeight="1" x14ac:dyDescent="0.2">
      <c r="B30" s="149"/>
      <c r="D30" s="36"/>
      <c r="F30" s="157"/>
      <c r="G30" s="157"/>
      <c r="H30" s="54"/>
      <c r="I30" s="54"/>
      <c r="J30" s="54"/>
      <c r="K30" s="54"/>
      <c r="L30" s="106"/>
      <c r="M30" s="54"/>
      <c r="Q30" s="29">
        <v>1432</v>
      </c>
      <c r="R30" s="29">
        <v>113843.73</v>
      </c>
    </row>
    <row r="31" spans="2:25" s="29" customFormat="1" ht="15.75" customHeight="1" x14ac:dyDescent="0.2">
      <c r="B31" s="149"/>
      <c r="D31" s="36"/>
      <c r="F31" s="157"/>
      <c r="G31" s="157"/>
      <c r="H31" s="54"/>
      <c r="I31" s="144"/>
      <c r="J31" s="54"/>
      <c r="K31" s="54"/>
      <c r="L31" s="106"/>
      <c r="M31" s="54"/>
    </row>
    <row r="32" spans="2:25" s="29" customFormat="1" ht="15.75" customHeight="1" x14ac:dyDescent="0.2">
      <c r="B32" s="149"/>
      <c r="D32" s="36"/>
      <c r="F32" s="157"/>
      <c r="G32" s="157"/>
      <c r="H32" s="54"/>
      <c r="I32" s="144"/>
      <c r="J32" s="54"/>
      <c r="K32" s="54"/>
      <c r="L32" s="106"/>
      <c r="M32" s="54"/>
      <c r="W32" s="29" t="e">
        <f>+R30+#REF!+R26+#REF!+U24+#REF!+#REF!+U29</f>
        <v>#REF!</v>
      </c>
    </row>
    <row r="33" spans="2:19" s="29" customFormat="1" ht="15.75" customHeight="1" x14ac:dyDescent="0.2">
      <c r="B33" s="149"/>
      <c r="D33" s="36"/>
      <c r="F33" s="157"/>
      <c r="G33" s="157"/>
      <c r="H33" s="54"/>
      <c r="I33" s="144"/>
      <c r="J33" s="54"/>
      <c r="K33" s="54"/>
      <c r="L33" s="106"/>
      <c r="M33" s="54"/>
    </row>
    <row r="34" spans="2:19" s="29" customFormat="1" ht="15.75" customHeight="1" x14ac:dyDescent="0.2">
      <c r="B34" s="149"/>
      <c r="D34" s="36"/>
      <c r="F34" s="157"/>
      <c r="G34" s="157"/>
      <c r="H34" s="54"/>
      <c r="I34" s="144"/>
      <c r="J34" s="54"/>
      <c r="K34" s="54"/>
      <c r="L34" s="106"/>
      <c r="M34" s="54"/>
    </row>
    <row r="35" spans="2:19" s="29" customFormat="1" ht="15.75" customHeight="1" x14ac:dyDescent="0.2">
      <c r="B35" s="149"/>
      <c r="D35" s="36"/>
      <c r="F35" s="157"/>
      <c r="G35" s="157"/>
      <c r="H35" s="54"/>
      <c r="I35" s="144"/>
      <c r="J35" s="54"/>
      <c r="K35" s="54"/>
      <c r="L35" s="106"/>
      <c r="M35" s="54"/>
      <c r="Q35" s="29">
        <f>15000*9</f>
        <v>135000</v>
      </c>
      <c r="S35" s="29">
        <f>60000+43000+43000+43000+43000+25000+25000+25000+25000+25000+25000+25000+25000+25000</f>
        <v>457000</v>
      </c>
    </row>
    <row r="36" spans="2:19" s="29" customFormat="1" ht="15.75" customHeight="1" x14ac:dyDescent="0.2">
      <c r="B36" s="149"/>
      <c r="D36" s="36"/>
      <c r="F36" s="157"/>
      <c r="G36" s="157"/>
      <c r="H36" s="54"/>
      <c r="I36" s="144"/>
      <c r="J36" s="54"/>
      <c r="K36" s="54"/>
      <c r="L36" s="106"/>
      <c r="M36" s="54"/>
      <c r="Q36" s="29">
        <f>11000*5</f>
        <v>55000</v>
      </c>
      <c r="S36" s="29">
        <f>15000+15000+15000+15000+15000+15000+15000+15000+15000+11000+11000+11000+11000+11000+10000+10000+10000+10000+10000+10000+10000+10000+10000+10000+10000+10000+10000+10000+1700+9000+9000+9000+9000+9000+9000+9000+9000+9000+9000+8000+8000+7000+7000+6000+6000+6000+6000+6000+6000+6000+6000+6000+6000+6000+6000+6000+5000+5000+5000+5000+6000</f>
        <v>555700</v>
      </c>
    </row>
    <row r="37" spans="2:19" s="29" customFormat="1" ht="15.75" customHeight="1" x14ac:dyDescent="0.2">
      <c r="B37" s="149"/>
      <c r="D37" s="36"/>
      <c r="F37" s="157"/>
      <c r="G37" s="157"/>
      <c r="H37" s="54"/>
      <c r="I37" s="54"/>
      <c r="J37" s="54"/>
      <c r="K37" s="54"/>
      <c r="L37" s="106"/>
      <c r="M37" s="54"/>
    </row>
    <row r="38" spans="2:19" s="29" customFormat="1" ht="15.75" customHeight="1" x14ac:dyDescent="0.2">
      <c r="B38" s="221"/>
      <c r="D38" s="36"/>
      <c r="E38" s="219"/>
      <c r="F38" s="157"/>
      <c r="G38" s="157"/>
      <c r="H38" s="54"/>
      <c r="I38" s="157"/>
      <c r="J38" s="220"/>
      <c r="K38" s="220"/>
      <c r="L38" s="220"/>
      <c r="M38" s="54"/>
      <c r="Q38" s="29">
        <v>1700</v>
      </c>
    </row>
    <row r="39" spans="2:19" s="29" customFormat="1" ht="15.75" customHeight="1" x14ac:dyDescent="0.2">
      <c r="B39" s="221" t="s">
        <v>160</v>
      </c>
      <c r="D39" s="219" t="s">
        <v>161</v>
      </c>
      <c r="E39" s="219"/>
      <c r="F39" s="220"/>
      <c r="G39" s="220"/>
      <c r="H39" s="220">
        <v>0</v>
      </c>
      <c r="I39" s="220"/>
      <c r="J39" s="220"/>
      <c r="K39" s="220"/>
      <c r="L39" s="220"/>
      <c r="M39" s="220"/>
      <c r="Q39" s="29">
        <f>9000*10</f>
        <v>90000</v>
      </c>
    </row>
    <row r="40" spans="2:19" s="29" customFormat="1" ht="15.75" hidden="1" customHeight="1" x14ac:dyDescent="0.2">
      <c r="B40" s="221" t="s">
        <v>162</v>
      </c>
      <c r="D40" s="219" t="s">
        <v>163</v>
      </c>
      <c r="E40" s="219"/>
      <c r="F40" s="220"/>
      <c r="G40" s="220"/>
      <c r="H40" s="220">
        <v>0</v>
      </c>
      <c r="I40" s="220"/>
      <c r="J40" s="220"/>
      <c r="K40" s="220"/>
      <c r="L40" s="220"/>
      <c r="M40" s="220">
        <f>F40+G40+H40+I40+J40+K40</f>
        <v>0</v>
      </c>
      <c r="Q40" s="29">
        <v>16000</v>
      </c>
    </row>
    <row r="41" spans="2:19" s="29" customFormat="1" ht="15.75" hidden="1" customHeight="1" x14ac:dyDescent="0.2">
      <c r="B41" s="221" t="s">
        <v>164</v>
      </c>
      <c r="D41" s="219" t="s">
        <v>165</v>
      </c>
      <c r="E41" s="219"/>
      <c r="F41" s="220"/>
      <c r="G41" s="220"/>
      <c r="H41" s="220">
        <v>0</v>
      </c>
      <c r="I41" s="220"/>
      <c r="J41" s="220"/>
      <c r="K41" s="220"/>
      <c r="L41" s="220"/>
      <c r="M41" s="220">
        <f>F41+G41+H41+I41+J41+K41</f>
        <v>0</v>
      </c>
      <c r="Q41" s="120">
        <v>14000</v>
      </c>
    </row>
    <row r="42" spans="2:19" s="29" customFormat="1" ht="15.75" hidden="1" customHeight="1" x14ac:dyDescent="0.2">
      <c r="B42" s="221" t="s">
        <v>166</v>
      </c>
      <c r="D42" s="219" t="s">
        <v>167</v>
      </c>
      <c r="E42" s="219"/>
      <c r="F42" s="220"/>
      <c r="G42" s="220"/>
      <c r="H42" s="220">
        <v>0</v>
      </c>
      <c r="I42" s="220"/>
      <c r="J42" s="220"/>
      <c r="K42" s="220"/>
      <c r="L42" s="220"/>
      <c r="M42" s="220">
        <f>F42+G42+H42+I42+J42+K42</f>
        <v>0</v>
      </c>
      <c r="Q42" s="29">
        <f>16000*13</f>
        <v>208000</v>
      </c>
    </row>
    <row r="43" spans="2:19" s="29" customFormat="1" ht="15.75" hidden="1" customHeight="1" x14ac:dyDescent="0.2">
      <c r="B43" s="221" t="s">
        <v>168</v>
      </c>
      <c r="D43" s="219" t="s">
        <v>169</v>
      </c>
      <c r="E43" s="219"/>
      <c r="F43" s="220"/>
      <c r="G43" s="220"/>
      <c r="H43" s="220">
        <v>0</v>
      </c>
      <c r="I43" s="220"/>
      <c r="J43" s="220"/>
      <c r="K43" s="220"/>
      <c r="L43" s="220"/>
      <c r="M43" s="220">
        <f>F43+G43+H43+I43+J43+K43</f>
        <v>0</v>
      </c>
      <c r="Q43" s="120">
        <v>26000</v>
      </c>
    </row>
    <row r="44" spans="2:19" s="29" customFormat="1" ht="15.75" hidden="1" customHeight="1" x14ac:dyDescent="0.2">
      <c r="B44" s="221" t="s">
        <v>170</v>
      </c>
      <c r="D44" s="219" t="s">
        <v>171</v>
      </c>
      <c r="E44" s="219"/>
      <c r="F44" s="220"/>
      <c r="G44" s="220"/>
      <c r="H44" s="220">
        <v>0</v>
      </c>
      <c r="I44" s="220"/>
      <c r="J44" s="220"/>
      <c r="K44" s="220"/>
      <c r="L44" s="220"/>
      <c r="M44" s="220">
        <f>F44+G44+H44+I44+J44+K44</f>
        <v>0</v>
      </c>
    </row>
    <row r="45" spans="2:19" s="29" customFormat="1" ht="15.75" hidden="1" customHeight="1" x14ac:dyDescent="0.2">
      <c r="D45" s="9"/>
      <c r="E45" s="9"/>
      <c r="F45" s="106"/>
      <c r="G45" s="106"/>
      <c r="H45" s="106"/>
      <c r="I45" s="106"/>
      <c r="J45" s="106"/>
      <c r="K45" s="106"/>
      <c r="L45" s="106"/>
      <c r="M45" s="106"/>
    </row>
    <row r="46" spans="2:19" s="29" customFormat="1" ht="15.75" hidden="1" customHeight="1" x14ac:dyDescent="0.2">
      <c r="F46" s="54"/>
      <c r="G46" s="54"/>
      <c r="H46" s="54"/>
      <c r="I46" s="54"/>
      <c r="J46" s="54"/>
      <c r="K46" s="54"/>
      <c r="L46" s="106"/>
      <c r="M46" s="54"/>
    </row>
    <row r="47" spans="2:19" s="29" customFormat="1" ht="15.75" hidden="1" customHeight="1" x14ac:dyDescent="0.2">
      <c r="F47" s="54"/>
      <c r="G47" s="54"/>
      <c r="H47" s="54"/>
      <c r="I47" s="54"/>
      <c r="J47" s="54"/>
      <c r="K47" s="54"/>
      <c r="L47" s="106"/>
      <c r="M47" s="54"/>
    </row>
    <row r="48" spans="2:19" s="29" customFormat="1" ht="15.75" customHeight="1" x14ac:dyDescent="0.2">
      <c r="F48" s="54"/>
      <c r="G48" s="54"/>
      <c r="H48" s="54"/>
      <c r="I48" s="54"/>
      <c r="J48" s="54"/>
      <c r="K48" s="54"/>
      <c r="L48" s="106"/>
      <c r="M48" s="54"/>
    </row>
    <row r="49" spans="1:16" ht="18.75" customHeight="1" x14ac:dyDescent="0.25">
      <c r="A49" s="22"/>
      <c r="B49" s="334" t="s">
        <v>76</v>
      </c>
      <c r="C49" s="334"/>
      <c r="D49" s="334"/>
      <c r="E49" s="22"/>
      <c r="F49" s="237">
        <f t="shared" ref="F49:K49" si="1">SUM(F14:F48)</f>
        <v>762116.37</v>
      </c>
      <c r="G49" s="237">
        <f t="shared" si="1"/>
        <v>455910</v>
      </c>
      <c r="H49" s="237">
        <f t="shared" si="1"/>
        <v>1053272</v>
      </c>
      <c r="I49" s="237">
        <f t="shared" si="1"/>
        <v>3848355.94</v>
      </c>
      <c r="J49" s="130">
        <f t="shared" si="1"/>
        <v>0</v>
      </c>
      <c r="K49" s="130">
        <f t="shared" si="1"/>
        <v>0</v>
      </c>
      <c r="L49" s="52"/>
      <c r="M49" s="237">
        <f>+M14-SUM(M15:M48)</f>
        <v>25328737.689999998</v>
      </c>
    </row>
    <row r="50" spans="1:16" ht="15.75" customHeight="1" x14ac:dyDescent="0.2">
      <c r="F50" s="53"/>
      <c r="G50" s="53">
        <f>19977474.85-10152.94</f>
        <v>19967321.91</v>
      </c>
      <c r="I50" s="53"/>
      <c r="L50" s="20"/>
      <c r="M50" s="53">
        <f>+M49-'BALANZA FINAL'!G54</f>
        <v>-0.31000000238418579</v>
      </c>
      <c r="P50" s="53"/>
    </row>
    <row r="51" spans="1:16" ht="15.75" customHeight="1" x14ac:dyDescent="0.2">
      <c r="G51" s="53">
        <f>+G49-G50</f>
        <v>-19511411.91</v>
      </c>
      <c r="L51" s="20"/>
      <c r="M51" s="105"/>
    </row>
    <row r="54" spans="1:16" ht="15.75" customHeight="1" x14ac:dyDescent="0.2">
      <c r="G54" s="53"/>
    </row>
    <row r="55" spans="1:16" ht="15.75" customHeight="1" x14ac:dyDescent="0.2">
      <c r="G55" s="142"/>
      <c r="H55" s="141"/>
    </row>
  </sheetData>
  <mergeCells count="10">
    <mergeCell ref="A2:N2"/>
    <mergeCell ref="A4:N4"/>
    <mergeCell ref="A5:F5"/>
    <mergeCell ref="A7:N7"/>
    <mergeCell ref="B49:D49"/>
    <mergeCell ref="A8:N8"/>
    <mergeCell ref="D11:D12"/>
    <mergeCell ref="F11:K11"/>
    <mergeCell ref="M11:M12"/>
    <mergeCell ref="B11:B12"/>
  </mergeCells>
  <printOptions horizontalCentered="1"/>
  <pageMargins left="0.39370078740157483" right="0.39370078740157483" top="0.59055118110236227" bottom="0.39370078740157483" header="0" footer="0"/>
  <pageSetup scale="75" orientation="landscape" horizontalDpi="4294967295" verticalDpi="4294967295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66"/>
  <sheetViews>
    <sheetView topLeftCell="A37" zoomScale="60" zoomScaleNormal="60" workbookViewId="0">
      <selection activeCell="Y78" sqref="Y78"/>
    </sheetView>
  </sheetViews>
  <sheetFormatPr baseColWidth="10" defaultRowHeight="12.75" x14ac:dyDescent="0.2"/>
  <cols>
    <col min="1" max="1" width="2.140625" style="253" customWidth="1"/>
    <col min="2" max="2" width="50.140625" style="253" customWidth="1"/>
    <col min="3" max="3" width="2.140625" style="253" customWidth="1"/>
    <col min="4" max="4" width="14.28515625" style="253" customWidth="1"/>
    <col min="5" max="5" width="2.140625" style="253" customWidth="1"/>
    <col min="6" max="6" width="14.28515625" style="253" customWidth="1"/>
    <col min="7" max="7" width="2.140625" style="253" customWidth="1"/>
    <col min="8" max="8" width="13.85546875" style="253" customWidth="1"/>
    <col min="9" max="9" width="2.140625" style="253" customWidth="1"/>
    <col min="10" max="10" width="28.5703125" style="253" customWidth="1"/>
    <col min="11" max="11" width="2.140625" style="253" customWidth="1"/>
    <col min="12" max="12" width="28.5703125" style="253" customWidth="1"/>
    <col min="13" max="13" width="2.140625" style="253" customWidth="1"/>
    <col min="14" max="14" width="8.85546875" style="253" customWidth="1"/>
    <col min="15" max="15" width="13" style="253" customWidth="1"/>
    <col min="16" max="16384" width="11.42578125" style="253"/>
  </cols>
  <sheetData>
    <row r="1" spans="1:15" ht="15" customHeight="1" x14ac:dyDescent="0.2">
      <c r="A1" s="253" t="s">
        <v>3</v>
      </c>
    </row>
    <row r="2" spans="1:15" ht="27" customHeight="1" x14ac:dyDescent="0.2">
      <c r="A2" s="336" t="s">
        <v>222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1:15" ht="27" customHeight="1" x14ac:dyDescent="0.2">
      <c r="A3" s="337" t="s">
        <v>221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5" ht="27" customHeight="1" x14ac:dyDescent="0.2">
      <c r="A4" s="338" t="s">
        <v>220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5" ht="15" customHeight="1" x14ac:dyDescent="0.25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15" ht="15" customHeight="1" x14ac:dyDescent="0.25">
      <c r="A6" s="276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</row>
    <row r="7" spans="1:15" ht="15" customHeight="1" x14ac:dyDescent="0.25">
      <c r="A7" s="339" t="s">
        <v>219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</row>
    <row r="8" spans="1:15" ht="15" customHeight="1" x14ac:dyDescent="0.25">
      <c r="A8" s="320" t="s">
        <v>273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</row>
    <row r="9" spans="1:15" ht="15" customHeight="1" x14ac:dyDescent="0.25">
      <c r="A9" s="339" t="s">
        <v>0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</row>
    <row r="10" spans="1:15" ht="15" customHeight="1" x14ac:dyDescent="0.2">
      <c r="A10" s="340"/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</row>
    <row r="11" spans="1:15" ht="18.75" customHeight="1" x14ac:dyDescent="0.2">
      <c r="A11" s="297"/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</row>
    <row r="12" spans="1:15" ht="18.75" customHeight="1" x14ac:dyDescent="0.2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</row>
    <row r="13" spans="1:15" ht="18.75" customHeight="1" x14ac:dyDescent="0.2">
      <c r="A13" s="275"/>
      <c r="B13" s="341" t="s">
        <v>218</v>
      </c>
      <c r="C13" s="275"/>
      <c r="D13" s="342" t="s">
        <v>217</v>
      </c>
      <c r="E13" s="275"/>
      <c r="F13" s="341" t="s">
        <v>216</v>
      </c>
      <c r="G13" s="275"/>
      <c r="H13" s="342" t="s">
        <v>215</v>
      </c>
      <c r="I13" s="275"/>
      <c r="J13" s="342" t="s">
        <v>214</v>
      </c>
      <c r="K13" s="275"/>
      <c r="L13" s="342" t="s">
        <v>213</v>
      </c>
      <c r="M13" s="274"/>
    </row>
    <row r="14" spans="1:15" ht="30" customHeight="1" x14ac:dyDescent="0.2">
      <c r="A14" s="275"/>
      <c r="B14" s="341"/>
      <c r="C14" s="295"/>
      <c r="D14" s="342"/>
      <c r="E14" s="275"/>
      <c r="F14" s="341"/>
      <c r="G14" s="275"/>
      <c r="H14" s="342"/>
      <c r="I14" s="275"/>
      <c r="J14" s="342"/>
      <c r="K14" s="275"/>
      <c r="L14" s="342"/>
      <c r="M14" s="274"/>
    </row>
    <row r="15" spans="1:15" s="268" customFormat="1" ht="18.75" customHeight="1" x14ac:dyDescent="0.2">
      <c r="A15" s="294"/>
      <c r="B15" s="17" t="s">
        <v>212</v>
      </c>
      <c r="C15" s="17"/>
      <c r="D15" s="271">
        <v>1</v>
      </c>
      <c r="E15" s="17"/>
      <c r="F15" s="271">
        <v>19</v>
      </c>
      <c r="G15" s="17"/>
      <c r="H15" s="271" t="s">
        <v>209</v>
      </c>
      <c r="I15" s="17"/>
      <c r="J15" s="270">
        <v>90729</v>
      </c>
      <c r="K15" s="17"/>
      <c r="L15" s="270">
        <v>335749.28999999992</v>
      </c>
      <c r="M15" s="293"/>
      <c r="N15" s="273"/>
      <c r="O15" s="273"/>
    </row>
    <row r="16" spans="1:15" s="268" customFormat="1" ht="18.75" customHeight="1" x14ac:dyDescent="0.2">
      <c r="A16" s="294"/>
      <c r="B16" s="17" t="s">
        <v>260</v>
      </c>
      <c r="C16" s="17"/>
      <c r="D16" s="272">
        <v>2</v>
      </c>
      <c r="E16" s="17"/>
      <c r="F16" s="271">
        <v>16</v>
      </c>
      <c r="G16" s="17"/>
      <c r="H16" s="271" t="s">
        <v>209</v>
      </c>
      <c r="I16" s="17"/>
      <c r="J16" s="270">
        <v>96599.16</v>
      </c>
      <c r="K16" s="17"/>
      <c r="L16" s="270">
        <v>346745.64000000007</v>
      </c>
      <c r="M16" s="293"/>
      <c r="N16" s="273"/>
      <c r="O16" s="273"/>
    </row>
    <row r="17" spans="1:15" s="268" customFormat="1" ht="18.75" customHeight="1" x14ac:dyDescent="0.2">
      <c r="A17" s="294"/>
      <c r="B17" s="20" t="s">
        <v>211</v>
      </c>
      <c r="C17" s="20"/>
      <c r="D17" s="307">
        <v>1</v>
      </c>
      <c r="E17" s="20"/>
      <c r="F17" s="305">
        <v>16</v>
      </c>
      <c r="G17" s="20"/>
      <c r="H17" s="305" t="s">
        <v>209</v>
      </c>
      <c r="I17" s="20"/>
      <c r="J17" s="306">
        <v>48299.58</v>
      </c>
      <c r="K17" s="20"/>
      <c r="L17" s="306">
        <v>177827.39000000004</v>
      </c>
      <c r="M17" s="293"/>
      <c r="N17" s="273"/>
      <c r="O17" s="273"/>
    </row>
    <row r="18" spans="1:15" s="268" customFormat="1" ht="18.75" customHeight="1" x14ac:dyDescent="0.2">
      <c r="A18" s="294"/>
      <c r="B18" s="146" t="s">
        <v>210</v>
      </c>
      <c r="C18" s="146"/>
      <c r="D18" s="272">
        <v>11</v>
      </c>
      <c r="E18" s="146"/>
      <c r="F18" s="271">
        <v>15</v>
      </c>
      <c r="G18" s="146"/>
      <c r="H18" s="271" t="s">
        <v>209</v>
      </c>
      <c r="I18" s="146"/>
      <c r="J18" s="270">
        <v>347165.28000000009</v>
      </c>
      <c r="K18" s="146"/>
      <c r="L18" s="270">
        <v>1188126.45</v>
      </c>
      <c r="M18" s="293"/>
      <c r="N18" s="273"/>
      <c r="O18" s="273"/>
    </row>
    <row r="19" spans="1:15" s="268" customFormat="1" ht="18.75" customHeight="1" x14ac:dyDescent="0.2">
      <c r="A19" s="294"/>
      <c r="B19" s="146"/>
      <c r="C19" s="58"/>
      <c r="D19" s="272"/>
      <c r="E19" s="146"/>
      <c r="F19" s="271"/>
      <c r="G19" s="146"/>
      <c r="H19" s="271"/>
      <c r="I19" s="146"/>
      <c r="J19" s="270"/>
      <c r="K19" s="146"/>
      <c r="L19" s="270"/>
      <c r="M19" s="293"/>
      <c r="N19" s="273"/>
      <c r="O19" s="273"/>
    </row>
    <row r="20" spans="1:15" s="268" customFormat="1" ht="18.75" customHeight="1" x14ac:dyDescent="0.2">
      <c r="A20" s="294"/>
      <c r="B20" s="58" t="s">
        <v>208</v>
      </c>
      <c r="C20" s="58"/>
      <c r="D20" s="272">
        <v>11</v>
      </c>
      <c r="E20" s="146"/>
      <c r="F20" s="271">
        <v>14</v>
      </c>
      <c r="G20" s="146"/>
      <c r="H20" s="271" t="s">
        <v>206</v>
      </c>
      <c r="I20" s="146"/>
      <c r="J20" s="270">
        <v>442828.75</v>
      </c>
      <c r="K20" s="146"/>
      <c r="L20" s="270">
        <v>533216.27</v>
      </c>
      <c r="M20" s="293"/>
      <c r="N20" s="273"/>
      <c r="O20" s="273"/>
    </row>
    <row r="21" spans="1:15" s="268" customFormat="1" ht="18.75" customHeight="1" x14ac:dyDescent="0.2">
      <c r="A21" s="294"/>
      <c r="B21" s="58"/>
      <c r="C21" s="58"/>
      <c r="D21" s="272"/>
      <c r="E21" s="146"/>
      <c r="F21" s="271"/>
      <c r="G21" s="146"/>
      <c r="H21" s="271"/>
      <c r="I21" s="146"/>
      <c r="J21" s="270"/>
      <c r="K21" s="146"/>
      <c r="L21" s="270"/>
      <c r="M21" s="293"/>
      <c r="N21" s="273"/>
      <c r="O21" s="273"/>
    </row>
    <row r="22" spans="1:15" s="268" customFormat="1" ht="30" x14ac:dyDescent="0.2">
      <c r="A22" s="294"/>
      <c r="B22" s="304" t="s">
        <v>236</v>
      </c>
      <c r="C22" s="58"/>
      <c r="D22" s="272">
        <v>2</v>
      </c>
      <c r="E22" s="146"/>
      <c r="F22" s="271">
        <v>7</v>
      </c>
      <c r="G22" s="146"/>
      <c r="H22" s="271" t="s">
        <v>206</v>
      </c>
      <c r="I22" s="146"/>
      <c r="J22" s="270">
        <v>64817.520000000004</v>
      </c>
      <c r="K22" s="146"/>
      <c r="L22" s="270">
        <v>82602.84</v>
      </c>
      <c r="M22" s="293"/>
      <c r="N22" s="273"/>
      <c r="O22" s="273"/>
    </row>
    <row r="23" spans="1:15" s="268" customFormat="1" ht="33.950000000000003" customHeight="1" x14ac:dyDescent="0.2">
      <c r="A23" s="294"/>
      <c r="B23" s="308" t="s">
        <v>259</v>
      </c>
      <c r="C23" s="58"/>
      <c r="D23" s="272">
        <v>1</v>
      </c>
      <c r="E23" s="146"/>
      <c r="F23" s="271">
        <v>7</v>
      </c>
      <c r="G23" s="146"/>
      <c r="H23" s="271" t="s">
        <v>206</v>
      </c>
      <c r="I23" s="146"/>
      <c r="J23" s="270">
        <v>32408.760000000002</v>
      </c>
      <c r="K23" s="146"/>
      <c r="L23" s="270">
        <v>42021.56</v>
      </c>
      <c r="M23" s="293"/>
      <c r="N23" s="273"/>
      <c r="O23" s="273"/>
    </row>
    <row r="24" spans="1:15" s="268" customFormat="1" ht="18.75" customHeight="1" x14ac:dyDescent="0.2">
      <c r="A24" s="294"/>
      <c r="B24" s="25" t="s">
        <v>255</v>
      </c>
      <c r="C24" s="25"/>
      <c r="D24" s="307">
        <v>1</v>
      </c>
      <c r="E24" s="20"/>
      <c r="F24" s="305">
        <v>7</v>
      </c>
      <c r="G24" s="20"/>
      <c r="H24" s="271" t="s">
        <v>206</v>
      </c>
      <c r="I24" s="17"/>
      <c r="J24" s="306">
        <v>32408.760000000002</v>
      </c>
      <c r="K24" s="20"/>
      <c r="L24" s="306">
        <v>42021.56</v>
      </c>
      <c r="M24" s="293"/>
      <c r="N24" s="273"/>
      <c r="O24" s="273"/>
    </row>
    <row r="25" spans="1:15" s="268" customFormat="1" ht="18.75" customHeight="1" x14ac:dyDescent="0.2">
      <c r="A25" s="294"/>
      <c r="B25" s="25" t="s">
        <v>238</v>
      </c>
      <c r="C25" s="25"/>
      <c r="D25" s="307">
        <v>1</v>
      </c>
      <c r="E25" s="20"/>
      <c r="F25" s="305">
        <v>7</v>
      </c>
      <c r="G25" s="20"/>
      <c r="H25" s="271" t="s">
        <v>206</v>
      </c>
      <c r="I25" s="17"/>
      <c r="J25" s="306">
        <v>32408.760000000002</v>
      </c>
      <c r="K25" s="20"/>
      <c r="L25" s="306">
        <v>35886.74</v>
      </c>
      <c r="M25" s="293"/>
      <c r="N25" s="273"/>
      <c r="O25" s="273"/>
    </row>
    <row r="26" spans="1:15" s="268" customFormat="1" ht="18.75" customHeight="1" x14ac:dyDescent="0.2">
      <c r="A26" s="294"/>
      <c r="B26" s="25"/>
      <c r="C26" s="25"/>
      <c r="D26" s="25"/>
      <c r="E26" s="20"/>
      <c r="F26" s="20"/>
      <c r="G26" s="20"/>
      <c r="H26" s="20"/>
      <c r="I26" s="20"/>
      <c r="J26" s="20"/>
      <c r="K26" s="20"/>
      <c r="L26" s="20"/>
      <c r="M26" s="293"/>
      <c r="N26" s="273"/>
      <c r="O26" s="273"/>
    </row>
    <row r="27" spans="1:15" s="268" customFormat="1" ht="18.75" customHeight="1" x14ac:dyDescent="0.2">
      <c r="A27" s="294"/>
      <c r="B27" s="58" t="s">
        <v>237</v>
      </c>
      <c r="C27" s="58"/>
      <c r="D27" s="272">
        <v>2</v>
      </c>
      <c r="E27" s="146"/>
      <c r="F27" s="271">
        <v>6</v>
      </c>
      <c r="G27" s="146"/>
      <c r="H27" s="271" t="s">
        <v>206</v>
      </c>
      <c r="I27" s="146"/>
      <c r="J27" s="270">
        <v>59240.160000000003</v>
      </c>
      <c r="K27" s="146"/>
      <c r="L27" s="270">
        <v>77081</v>
      </c>
      <c r="M27" s="293"/>
      <c r="N27" s="273"/>
      <c r="O27" s="273"/>
    </row>
    <row r="28" spans="1:15" s="268" customFormat="1" ht="33.950000000000003" customHeight="1" x14ac:dyDescent="0.2">
      <c r="A28" s="294"/>
      <c r="B28" s="304" t="s">
        <v>258</v>
      </c>
      <c r="C28" s="58"/>
      <c r="D28" s="272">
        <v>1</v>
      </c>
      <c r="E28" s="146"/>
      <c r="F28" s="271">
        <v>6</v>
      </c>
      <c r="G28" s="146"/>
      <c r="H28" s="271" t="s">
        <v>206</v>
      </c>
      <c r="I28" s="20"/>
      <c r="J28" s="270">
        <v>29620.080000000002</v>
      </c>
      <c r="K28" s="146"/>
      <c r="L28" s="270">
        <v>38869.620000000003</v>
      </c>
      <c r="M28" s="293"/>
      <c r="N28" s="273"/>
      <c r="O28" s="273"/>
    </row>
    <row r="29" spans="1:15" s="268" customFormat="1" ht="33.950000000000003" customHeight="1" x14ac:dyDescent="0.2">
      <c r="A29" s="294"/>
      <c r="B29" s="308" t="s">
        <v>236</v>
      </c>
      <c r="C29" s="25"/>
      <c r="D29" s="307">
        <v>1</v>
      </c>
      <c r="E29" s="20"/>
      <c r="F29" s="305">
        <v>6</v>
      </c>
      <c r="G29" s="20"/>
      <c r="H29" s="271" t="s">
        <v>206</v>
      </c>
      <c r="I29" s="17"/>
      <c r="J29" s="306">
        <v>29620.080000000002</v>
      </c>
      <c r="K29" s="20"/>
      <c r="L29" s="306">
        <v>38855.9</v>
      </c>
      <c r="M29" s="293"/>
      <c r="N29" s="273"/>
      <c r="O29" s="273"/>
    </row>
    <row r="30" spans="1:15" s="268" customFormat="1" ht="18.75" customHeight="1" x14ac:dyDescent="0.2">
      <c r="A30" s="294"/>
      <c r="B30" s="25" t="s">
        <v>239</v>
      </c>
      <c r="C30" s="25"/>
      <c r="D30" s="307">
        <v>7</v>
      </c>
      <c r="E30" s="20"/>
      <c r="F30" s="305">
        <v>6</v>
      </c>
      <c r="G30" s="20"/>
      <c r="H30" s="271" t="s">
        <v>206</v>
      </c>
      <c r="I30" s="17"/>
      <c r="J30" s="306">
        <v>177720.48</v>
      </c>
      <c r="K30" s="20"/>
      <c r="L30" s="306">
        <v>222553.83000000002</v>
      </c>
      <c r="M30" s="293"/>
      <c r="N30" s="273"/>
      <c r="O30" s="273"/>
    </row>
    <row r="31" spans="1:15" s="268" customFormat="1" ht="18.75" customHeight="1" x14ac:dyDescent="0.2">
      <c r="A31" s="294"/>
      <c r="B31" s="57" t="s">
        <v>245</v>
      </c>
      <c r="C31" s="57"/>
      <c r="D31" s="272">
        <v>1</v>
      </c>
      <c r="E31" s="17"/>
      <c r="F31" s="271">
        <v>6</v>
      </c>
      <c r="G31" s="17"/>
      <c r="H31" s="271" t="s">
        <v>206</v>
      </c>
      <c r="I31" s="17"/>
      <c r="J31" s="270">
        <v>0</v>
      </c>
      <c r="K31" s="17"/>
      <c r="L31" s="270">
        <v>0</v>
      </c>
      <c r="M31" s="293"/>
      <c r="N31" s="273"/>
      <c r="O31" s="273"/>
    </row>
    <row r="32" spans="1:15" s="268" customFormat="1" ht="18.75" customHeight="1" x14ac:dyDescent="0.2">
      <c r="A32" s="294"/>
      <c r="B32" s="57" t="s">
        <v>257</v>
      </c>
      <c r="C32" s="57"/>
      <c r="D32" s="272">
        <v>1</v>
      </c>
      <c r="E32" s="17"/>
      <c r="F32" s="271">
        <v>6</v>
      </c>
      <c r="G32" s="17"/>
      <c r="H32" s="271" t="s">
        <v>206</v>
      </c>
      <c r="I32" s="20"/>
      <c r="J32" s="270">
        <v>29620.080000000002</v>
      </c>
      <c r="K32" s="17"/>
      <c r="L32" s="270">
        <v>33216.65</v>
      </c>
      <c r="M32" s="293"/>
      <c r="N32" s="273"/>
      <c r="O32" s="273"/>
    </row>
    <row r="33" spans="1:15" s="268" customFormat="1" ht="18.75" customHeight="1" x14ac:dyDescent="0.2">
      <c r="A33" s="294"/>
      <c r="B33" s="57" t="s">
        <v>238</v>
      </c>
      <c r="C33" s="57"/>
      <c r="D33" s="272">
        <v>3</v>
      </c>
      <c r="E33" s="17"/>
      <c r="F33" s="271">
        <v>6</v>
      </c>
      <c r="G33" s="17"/>
      <c r="H33" s="271" t="s">
        <v>206</v>
      </c>
      <c r="I33" s="20"/>
      <c r="J33" s="270">
        <v>74050.200000000012</v>
      </c>
      <c r="K33" s="17"/>
      <c r="L33" s="270">
        <v>79515.399999999994</v>
      </c>
      <c r="M33" s="293"/>
      <c r="N33" s="273"/>
      <c r="O33" s="273"/>
    </row>
    <row r="34" spans="1:15" s="268" customFormat="1" ht="18.75" customHeight="1" x14ac:dyDescent="0.2">
      <c r="A34" s="294"/>
      <c r="B34" s="25"/>
      <c r="C34" s="25"/>
      <c r="D34" s="307"/>
      <c r="E34" s="20"/>
      <c r="F34" s="305"/>
      <c r="G34" s="20"/>
      <c r="H34" s="271"/>
      <c r="I34" s="17"/>
      <c r="J34" s="306"/>
      <c r="K34" s="20"/>
      <c r="L34" s="306"/>
      <c r="M34" s="293"/>
      <c r="N34" s="273"/>
      <c r="O34" s="273"/>
    </row>
    <row r="35" spans="1:15" s="268" customFormat="1" ht="18.75" customHeight="1" x14ac:dyDescent="0.2">
      <c r="A35" s="294"/>
      <c r="B35" s="57" t="s">
        <v>237</v>
      </c>
      <c r="C35" s="57"/>
      <c r="D35" s="272">
        <v>4</v>
      </c>
      <c r="E35" s="17"/>
      <c r="F35" s="271">
        <v>5</v>
      </c>
      <c r="G35" s="17"/>
      <c r="H35" s="271" t="s">
        <v>206</v>
      </c>
      <c r="I35" s="20"/>
      <c r="J35" s="270">
        <v>90736.930000000008</v>
      </c>
      <c r="K35" s="17"/>
      <c r="L35" s="270">
        <v>102660.36</v>
      </c>
      <c r="M35" s="293"/>
      <c r="N35" s="273"/>
      <c r="O35" s="273"/>
    </row>
    <row r="36" spans="1:15" s="268" customFormat="1" ht="18.75" customHeight="1" x14ac:dyDescent="0.2">
      <c r="A36" s="294"/>
      <c r="B36" s="57" t="s">
        <v>256</v>
      </c>
      <c r="C36" s="57"/>
      <c r="D36" s="272">
        <v>1</v>
      </c>
      <c r="E36" s="17"/>
      <c r="F36" s="271">
        <v>5</v>
      </c>
      <c r="G36" s="17"/>
      <c r="H36" s="271" t="s">
        <v>206</v>
      </c>
      <c r="I36" s="20"/>
      <c r="J36" s="270">
        <v>23878.14</v>
      </c>
      <c r="K36" s="17"/>
      <c r="L36" s="270">
        <v>28449.41</v>
      </c>
      <c r="M36" s="293"/>
      <c r="N36" s="273"/>
      <c r="O36" s="273"/>
    </row>
    <row r="37" spans="1:15" s="268" customFormat="1" ht="18.75" customHeight="1" x14ac:dyDescent="0.2">
      <c r="A37" s="294"/>
      <c r="B37" s="57" t="s">
        <v>207</v>
      </c>
      <c r="C37" s="57"/>
      <c r="D37" s="272">
        <v>1</v>
      </c>
      <c r="E37" s="17"/>
      <c r="F37" s="271">
        <v>5</v>
      </c>
      <c r="G37" s="17"/>
      <c r="H37" s="271" t="s">
        <v>206</v>
      </c>
      <c r="I37" s="20"/>
      <c r="J37" s="270">
        <v>23878.14</v>
      </c>
      <c r="K37" s="17"/>
      <c r="L37" s="270">
        <v>28979.24</v>
      </c>
      <c r="M37" s="293"/>
      <c r="N37" s="273"/>
      <c r="O37" s="273"/>
    </row>
    <row r="38" spans="1:15" s="268" customFormat="1" ht="18.75" customHeight="1" x14ac:dyDescent="0.2">
      <c r="A38" s="294"/>
      <c r="B38" s="58" t="s">
        <v>204</v>
      </c>
      <c r="C38" s="58"/>
      <c r="D38" s="272">
        <v>3</v>
      </c>
      <c r="E38" s="146"/>
      <c r="F38" s="271">
        <v>5</v>
      </c>
      <c r="G38" s="146"/>
      <c r="H38" s="271" t="s">
        <v>206</v>
      </c>
      <c r="I38" s="146"/>
      <c r="J38" s="270">
        <v>71634.42</v>
      </c>
      <c r="K38" s="146"/>
      <c r="L38" s="270">
        <v>40862.370000000003</v>
      </c>
      <c r="M38" s="293"/>
      <c r="N38" s="273"/>
      <c r="O38" s="273"/>
    </row>
    <row r="39" spans="1:15" s="268" customFormat="1" ht="18.75" customHeight="1" x14ac:dyDescent="0.2">
      <c r="A39" s="294"/>
      <c r="B39" s="58" t="s">
        <v>255</v>
      </c>
      <c r="C39" s="58"/>
      <c r="D39" s="272">
        <v>1</v>
      </c>
      <c r="E39" s="146"/>
      <c r="F39" s="271">
        <v>5</v>
      </c>
      <c r="G39" s="146"/>
      <c r="H39" s="271" t="s">
        <v>206</v>
      </c>
      <c r="I39" s="146"/>
      <c r="J39" s="270">
        <v>23878.14</v>
      </c>
      <c r="K39" s="146"/>
      <c r="L39" s="270">
        <v>28184.09</v>
      </c>
      <c r="M39" s="293"/>
      <c r="N39" s="273"/>
      <c r="O39" s="273"/>
    </row>
    <row r="40" spans="1:15" s="268" customFormat="1" ht="18.75" customHeight="1" x14ac:dyDescent="0.2">
      <c r="A40" s="294"/>
      <c r="B40" s="58" t="s">
        <v>238</v>
      </c>
      <c r="C40" s="58"/>
      <c r="D40" s="272">
        <v>1</v>
      </c>
      <c r="E40" s="146"/>
      <c r="F40" s="271">
        <v>5</v>
      </c>
      <c r="G40" s="146"/>
      <c r="H40" s="271" t="s">
        <v>206</v>
      </c>
      <c r="I40" s="146"/>
      <c r="J40" s="270">
        <v>23878.14</v>
      </c>
      <c r="K40" s="146"/>
      <c r="L40" s="270">
        <v>31697.780000000002</v>
      </c>
      <c r="M40" s="293"/>
      <c r="N40" s="273"/>
      <c r="O40" s="273"/>
    </row>
    <row r="41" spans="1:15" s="268" customFormat="1" ht="18.75" customHeight="1" x14ac:dyDescent="0.2">
      <c r="A41" s="294"/>
      <c r="B41" s="58"/>
      <c r="C41" s="58"/>
      <c r="D41" s="272"/>
      <c r="E41" s="146"/>
      <c r="F41" s="271"/>
      <c r="G41" s="146"/>
      <c r="H41" s="271"/>
      <c r="I41" s="146"/>
      <c r="J41" s="270"/>
      <c r="K41" s="146"/>
      <c r="L41" s="270"/>
      <c r="M41" s="293"/>
      <c r="N41" s="273"/>
      <c r="O41" s="273"/>
    </row>
    <row r="42" spans="1:15" s="268" customFormat="1" ht="18.75" customHeight="1" x14ac:dyDescent="0.2">
      <c r="A42" s="294"/>
      <c r="B42" s="58" t="s">
        <v>237</v>
      </c>
      <c r="C42" s="58"/>
      <c r="D42" s="272">
        <v>1</v>
      </c>
      <c r="E42" s="146"/>
      <c r="F42" s="271">
        <v>4</v>
      </c>
      <c r="G42" s="146"/>
      <c r="H42" s="271" t="s">
        <v>206</v>
      </c>
      <c r="I42" s="146"/>
      <c r="J42" s="270">
        <v>18225.740000000002</v>
      </c>
      <c r="K42" s="146"/>
      <c r="L42" s="270">
        <v>25342.28</v>
      </c>
      <c r="M42" s="293"/>
      <c r="N42" s="273"/>
      <c r="O42" s="273"/>
    </row>
    <row r="43" spans="1:15" s="268" customFormat="1" ht="18.75" customHeight="1" x14ac:dyDescent="0.2">
      <c r="A43" s="294"/>
      <c r="B43" s="58" t="s">
        <v>250</v>
      </c>
      <c r="C43" s="58"/>
      <c r="D43" s="272">
        <v>1</v>
      </c>
      <c r="E43" s="146"/>
      <c r="F43" s="271">
        <v>4</v>
      </c>
      <c r="G43" s="146"/>
      <c r="H43" s="271" t="s">
        <v>206</v>
      </c>
      <c r="I43" s="146"/>
      <c r="J43" s="270">
        <v>18639.960000000003</v>
      </c>
      <c r="K43" s="146"/>
      <c r="L43" s="270">
        <v>23462.26</v>
      </c>
      <c r="M43" s="293"/>
      <c r="N43" s="273"/>
      <c r="O43" s="273"/>
    </row>
    <row r="44" spans="1:15" s="268" customFormat="1" ht="18.75" customHeight="1" x14ac:dyDescent="0.2">
      <c r="A44" s="294"/>
      <c r="B44" s="58"/>
      <c r="C44" s="58"/>
      <c r="D44" s="272"/>
      <c r="E44" s="146"/>
      <c r="F44" s="271"/>
      <c r="G44" s="146"/>
      <c r="H44" s="271"/>
      <c r="I44" s="146"/>
      <c r="J44" s="270"/>
      <c r="K44" s="146"/>
      <c r="L44" s="270"/>
      <c r="M44" s="293"/>
      <c r="N44" s="273"/>
      <c r="O44" s="273"/>
    </row>
    <row r="45" spans="1:15" s="268" customFormat="1" ht="18.75" customHeight="1" x14ac:dyDescent="0.2">
      <c r="A45" s="294"/>
      <c r="B45" s="57" t="s">
        <v>237</v>
      </c>
      <c r="C45" s="58"/>
      <c r="D45" s="272">
        <v>1</v>
      </c>
      <c r="E45" s="146"/>
      <c r="F45" s="271">
        <v>3</v>
      </c>
      <c r="G45" s="146"/>
      <c r="H45" s="271" t="s">
        <v>206</v>
      </c>
      <c r="I45" s="146"/>
      <c r="J45" s="270">
        <v>15697.23</v>
      </c>
      <c r="K45" s="146"/>
      <c r="L45" s="270">
        <v>22649.56</v>
      </c>
      <c r="M45" s="293"/>
      <c r="N45" s="273"/>
      <c r="O45" s="273"/>
    </row>
    <row r="46" spans="1:15" s="268" customFormat="1" ht="18.75" customHeight="1" x14ac:dyDescent="0.2">
      <c r="A46" s="294"/>
      <c r="B46" s="57" t="s">
        <v>251</v>
      </c>
      <c r="C46" s="57"/>
      <c r="D46" s="272">
        <v>1</v>
      </c>
      <c r="E46" s="17"/>
      <c r="F46" s="271">
        <v>3</v>
      </c>
      <c r="G46" s="17"/>
      <c r="H46" s="271" t="s">
        <v>206</v>
      </c>
      <c r="I46" s="146"/>
      <c r="J46" s="270">
        <v>16238.52</v>
      </c>
      <c r="K46" s="17"/>
      <c r="L46" s="270">
        <v>11483.57</v>
      </c>
      <c r="M46" s="293"/>
      <c r="N46" s="273"/>
      <c r="O46" s="273"/>
    </row>
    <row r="47" spans="1:15" s="268" customFormat="1" ht="18.75" customHeight="1" x14ac:dyDescent="0.2">
      <c r="A47" s="294"/>
      <c r="B47" s="58"/>
      <c r="C47" s="58"/>
      <c r="D47" s="272"/>
      <c r="E47" s="146"/>
      <c r="F47" s="271"/>
      <c r="G47" s="146"/>
      <c r="H47" s="305"/>
      <c r="I47" s="20"/>
      <c r="J47" s="270"/>
      <c r="K47" s="146"/>
      <c r="L47" s="270"/>
      <c r="M47" s="293"/>
      <c r="N47" s="273"/>
      <c r="O47" s="273"/>
    </row>
    <row r="48" spans="1:15" s="268" customFormat="1" ht="18.75" customHeight="1" x14ac:dyDescent="0.2">
      <c r="A48" s="294"/>
      <c r="B48" s="57" t="s">
        <v>237</v>
      </c>
      <c r="C48" s="58"/>
      <c r="D48" s="272">
        <v>1</v>
      </c>
      <c r="E48" s="146"/>
      <c r="F48" s="271">
        <v>2</v>
      </c>
      <c r="G48" s="146"/>
      <c r="H48" s="271" t="s">
        <v>206</v>
      </c>
      <c r="I48" s="146"/>
      <c r="J48" s="270">
        <v>13740.900000000001</v>
      </c>
      <c r="K48" s="146"/>
      <c r="L48" s="270">
        <v>12237.36</v>
      </c>
      <c r="M48" s="293"/>
      <c r="N48" s="273"/>
      <c r="O48" s="273"/>
    </row>
    <row r="49" spans="1:15" s="268" customFormat="1" ht="18.75" customHeight="1" x14ac:dyDescent="0.2">
      <c r="A49" s="294"/>
      <c r="B49" s="57" t="s">
        <v>254</v>
      </c>
      <c r="C49" s="57"/>
      <c r="D49" s="272">
        <v>1</v>
      </c>
      <c r="E49" s="17"/>
      <c r="F49" s="271">
        <v>2</v>
      </c>
      <c r="G49" s="17"/>
      <c r="H49" s="271" t="s">
        <v>206</v>
      </c>
      <c r="I49" s="146"/>
      <c r="J49" s="270">
        <v>13740.900000000001</v>
      </c>
      <c r="K49" s="17"/>
      <c r="L49" s="270">
        <v>20144.75</v>
      </c>
      <c r="M49" s="293"/>
      <c r="N49" s="273"/>
      <c r="O49" s="273"/>
    </row>
    <row r="50" spans="1:15" s="268" customFormat="1" ht="18.75" customHeight="1" x14ac:dyDescent="0.2">
      <c r="A50" s="294"/>
      <c r="B50" s="57" t="s">
        <v>253</v>
      </c>
      <c r="C50" s="57"/>
      <c r="D50" s="272">
        <v>8</v>
      </c>
      <c r="E50" s="17"/>
      <c r="F50" s="271">
        <v>2</v>
      </c>
      <c r="G50" s="17"/>
      <c r="H50" s="271" t="s">
        <v>206</v>
      </c>
      <c r="I50" s="146"/>
      <c r="J50" s="270">
        <v>109927.20000000001</v>
      </c>
      <c r="K50" s="17"/>
      <c r="L50" s="270">
        <v>125824.36</v>
      </c>
      <c r="M50" s="293"/>
      <c r="N50" s="273"/>
      <c r="O50" s="273"/>
    </row>
    <row r="51" spans="1:15" s="268" customFormat="1" ht="18.75" customHeight="1" x14ac:dyDescent="0.2">
      <c r="A51" s="294"/>
      <c r="B51" s="57" t="s">
        <v>252</v>
      </c>
      <c r="C51" s="57"/>
      <c r="D51" s="272">
        <v>3</v>
      </c>
      <c r="E51" s="17"/>
      <c r="F51" s="271">
        <v>2</v>
      </c>
      <c r="G51" s="17"/>
      <c r="H51" s="271" t="s">
        <v>206</v>
      </c>
      <c r="I51" s="146"/>
      <c r="J51" s="270">
        <v>41222.700000000004</v>
      </c>
      <c r="K51" s="17"/>
      <c r="L51" s="270">
        <v>55676.670000000013</v>
      </c>
      <c r="M51" s="293"/>
      <c r="N51" s="273"/>
      <c r="O51" s="273"/>
    </row>
    <row r="52" spans="1:15" s="268" customFormat="1" ht="18.75" customHeight="1" x14ac:dyDescent="0.2">
      <c r="A52" s="294"/>
      <c r="B52" s="57" t="s">
        <v>205</v>
      </c>
      <c r="C52" s="57"/>
      <c r="D52" s="272">
        <v>1</v>
      </c>
      <c r="E52" s="17"/>
      <c r="F52" s="271">
        <v>2</v>
      </c>
      <c r="G52" s="17"/>
      <c r="H52" s="271" t="s">
        <v>206</v>
      </c>
      <c r="I52" s="146"/>
      <c r="J52" s="270">
        <v>13740.900000000001</v>
      </c>
      <c r="K52" s="17"/>
      <c r="L52" s="270">
        <v>20144.75</v>
      </c>
      <c r="M52" s="293"/>
      <c r="N52" s="273"/>
      <c r="O52" s="273"/>
    </row>
    <row r="53" spans="1:15" s="268" customFormat="1" ht="18.75" customHeight="1" x14ac:dyDescent="0.2">
      <c r="A53" s="294"/>
      <c r="B53" s="57" t="s">
        <v>251</v>
      </c>
      <c r="C53" s="57"/>
      <c r="D53" s="272">
        <v>1</v>
      </c>
      <c r="E53" s="17"/>
      <c r="F53" s="271">
        <v>2</v>
      </c>
      <c r="G53" s="17"/>
      <c r="H53" s="271" t="s">
        <v>206</v>
      </c>
      <c r="I53" s="146"/>
      <c r="J53" s="270">
        <v>13740.900000000001</v>
      </c>
      <c r="K53" s="17"/>
      <c r="L53" s="270">
        <v>19686.72</v>
      </c>
      <c r="M53" s="293"/>
      <c r="N53" s="273"/>
      <c r="O53" s="273"/>
    </row>
    <row r="54" spans="1:15" s="268" customFormat="1" ht="18.75" customHeight="1" x14ac:dyDescent="0.2">
      <c r="A54" s="294"/>
      <c r="B54" s="58"/>
      <c r="C54" s="58"/>
      <c r="D54" s="272"/>
      <c r="E54" s="146"/>
      <c r="F54" s="271"/>
      <c r="G54" s="146"/>
      <c r="H54" s="305"/>
      <c r="I54" s="20"/>
      <c r="J54" s="270"/>
      <c r="K54" s="146"/>
      <c r="L54" s="270"/>
      <c r="M54" s="293"/>
      <c r="N54" s="273"/>
      <c r="O54" s="273"/>
    </row>
    <row r="55" spans="1:15" s="268" customFormat="1" ht="18.75" customHeight="1" x14ac:dyDescent="0.2">
      <c r="A55" s="294"/>
      <c r="B55" s="57" t="s">
        <v>237</v>
      </c>
      <c r="C55" s="57"/>
      <c r="D55" s="272">
        <v>2</v>
      </c>
      <c r="E55" s="17"/>
      <c r="F55" s="271">
        <v>1</v>
      </c>
      <c r="G55" s="17"/>
      <c r="H55" s="271" t="s">
        <v>206</v>
      </c>
      <c r="I55" s="146"/>
      <c r="J55" s="270">
        <v>23690.52</v>
      </c>
      <c r="K55" s="17"/>
      <c r="L55" s="270">
        <v>37388.26</v>
      </c>
      <c r="M55" s="293"/>
      <c r="N55" s="273"/>
      <c r="O55" s="273"/>
    </row>
    <row r="56" spans="1:15" s="268" customFormat="1" ht="18.75" customHeight="1" x14ac:dyDescent="0.2">
      <c r="A56" s="294"/>
      <c r="B56" s="57" t="s">
        <v>250</v>
      </c>
      <c r="C56" s="57"/>
      <c r="D56" s="272">
        <v>2</v>
      </c>
      <c r="E56" s="17"/>
      <c r="F56" s="271">
        <v>1</v>
      </c>
      <c r="G56" s="17"/>
      <c r="H56" s="271" t="s">
        <v>206</v>
      </c>
      <c r="I56" s="146"/>
      <c r="J56" s="270">
        <v>23690.52</v>
      </c>
      <c r="K56" s="17"/>
      <c r="L56" s="270">
        <v>28370.75</v>
      </c>
      <c r="M56" s="293"/>
      <c r="N56" s="273"/>
      <c r="O56" s="273"/>
    </row>
    <row r="57" spans="1:15" s="268" customFormat="1" ht="18.75" customHeight="1" x14ac:dyDescent="0.2">
      <c r="A57" s="294"/>
      <c r="B57" s="58"/>
      <c r="C57" s="58"/>
      <c r="D57" s="272"/>
      <c r="E57" s="146"/>
      <c r="F57" s="271"/>
      <c r="G57" s="146"/>
      <c r="H57" s="305"/>
      <c r="I57" s="20"/>
      <c r="J57" s="270"/>
      <c r="K57" s="146"/>
      <c r="L57" s="270"/>
      <c r="M57" s="293"/>
      <c r="N57" s="273"/>
      <c r="O57" s="273"/>
    </row>
    <row r="58" spans="1:15" s="268" customFormat="1" ht="18.75" customHeight="1" x14ac:dyDescent="0.2">
      <c r="A58" s="294"/>
      <c r="B58" s="146" t="s">
        <v>237</v>
      </c>
      <c r="C58" s="146"/>
      <c r="D58" s="272">
        <v>1</v>
      </c>
      <c r="E58" s="58"/>
      <c r="F58" s="272">
        <v>8</v>
      </c>
      <c r="G58" s="146"/>
      <c r="H58" s="271" t="s">
        <v>202</v>
      </c>
      <c r="I58" s="146"/>
      <c r="J58" s="270">
        <v>38907.600000000006</v>
      </c>
      <c r="K58" s="146"/>
      <c r="L58" s="270">
        <v>65068.39</v>
      </c>
      <c r="M58" s="293"/>
      <c r="N58" s="273"/>
      <c r="O58" s="273"/>
    </row>
    <row r="59" spans="1:15" s="268" customFormat="1" ht="33.950000000000003" customHeight="1" x14ac:dyDescent="0.2">
      <c r="A59" s="294"/>
      <c r="B59" s="303" t="s">
        <v>236</v>
      </c>
      <c r="C59" s="146"/>
      <c r="D59" s="272">
        <v>1</v>
      </c>
      <c r="E59" s="58"/>
      <c r="F59" s="272">
        <v>8</v>
      </c>
      <c r="G59" s="146"/>
      <c r="H59" s="271" t="s">
        <v>202</v>
      </c>
      <c r="I59" s="146"/>
      <c r="J59" s="270">
        <v>38907.600000000006</v>
      </c>
      <c r="K59" s="146"/>
      <c r="L59" s="270">
        <v>64286.140000000007</v>
      </c>
      <c r="M59" s="293"/>
      <c r="N59" s="273"/>
      <c r="O59" s="273"/>
    </row>
    <row r="60" spans="1:15" s="268" customFormat="1" ht="18.75" customHeight="1" x14ac:dyDescent="0.2">
      <c r="A60" s="294"/>
      <c r="B60" s="58"/>
      <c r="C60" s="58"/>
      <c r="D60" s="272"/>
      <c r="E60" s="146"/>
      <c r="F60" s="271"/>
      <c r="G60" s="146"/>
      <c r="H60" s="305"/>
      <c r="I60" s="20"/>
      <c r="J60" s="270"/>
      <c r="K60" s="146"/>
      <c r="L60" s="270"/>
      <c r="M60" s="293"/>
      <c r="N60" s="273"/>
      <c r="O60" s="273"/>
    </row>
    <row r="61" spans="1:15" s="268" customFormat="1" ht="30" x14ac:dyDescent="0.2">
      <c r="A61" s="294"/>
      <c r="B61" s="303" t="s">
        <v>249</v>
      </c>
      <c r="C61" s="146"/>
      <c r="D61" s="272">
        <v>1</v>
      </c>
      <c r="E61" s="146"/>
      <c r="F61" s="271">
        <v>7</v>
      </c>
      <c r="G61" s="146"/>
      <c r="H61" s="271" t="s">
        <v>202</v>
      </c>
      <c r="I61" s="146"/>
      <c r="J61" s="270">
        <v>37331.22</v>
      </c>
      <c r="K61" s="146"/>
      <c r="L61" s="270">
        <v>60832.22</v>
      </c>
      <c r="M61" s="293"/>
      <c r="N61" s="273"/>
      <c r="O61" s="273"/>
    </row>
    <row r="62" spans="1:15" s="268" customFormat="1" ht="18.75" customHeight="1" x14ac:dyDescent="0.2">
      <c r="A62" s="294"/>
      <c r="B62" s="146" t="s">
        <v>237</v>
      </c>
      <c r="C62" s="146"/>
      <c r="D62" s="272">
        <v>4</v>
      </c>
      <c r="E62" s="146"/>
      <c r="F62" s="271">
        <v>7</v>
      </c>
      <c r="G62" s="146"/>
      <c r="H62" s="271" t="s">
        <v>202</v>
      </c>
      <c r="I62" s="146"/>
      <c r="J62" s="270">
        <v>147665.72</v>
      </c>
      <c r="K62" s="146"/>
      <c r="L62" s="270">
        <v>241881.62999999998</v>
      </c>
      <c r="M62" s="293"/>
      <c r="N62" s="273"/>
      <c r="O62" s="273"/>
    </row>
    <row r="63" spans="1:15" s="268" customFormat="1" ht="33.950000000000003" customHeight="1" x14ac:dyDescent="0.2">
      <c r="A63" s="294"/>
      <c r="B63" s="303" t="s">
        <v>248</v>
      </c>
      <c r="C63" s="146"/>
      <c r="D63" s="272">
        <v>1</v>
      </c>
      <c r="E63" s="146"/>
      <c r="F63" s="271">
        <v>7</v>
      </c>
      <c r="G63" s="146"/>
      <c r="H63" s="271" t="s">
        <v>202</v>
      </c>
      <c r="I63" s="146"/>
      <c r="J63" s="270">
        <v>37331.22</v>
      </c>
      <c r="K63" s="146"/>
      <c r="L63" s="270">
        <v>62453.090000000004</v>
      </c>
      <c r="M63" s="293"/>
      <c r="N63" s="273"/>
      <c r="O63" s="273"/>
    </row>
    <row r="64" spans="1:15" s="268" customFormat="1" ht="33.950000000000003" customHeight="1" x14ac:dyDescent="0.2">
      <c r="A64" s="294"/>
      <c r="B64" s="303" t="s">
        <v>236</v>
      </c>
      <c r="C64" s="146"/>
      <c r="D64" s="272">
        <v>5</v>
      </c>
      <c r="E64" s="146"/>
      <c r="F64" s="271">
        <v>7</v>
      </c>
      <c r="G64" s="146"/>
      <c r="H64" s="271" t="s">
        <v>202</v>
      </c>
      <c r="I64" s="146"/>
      <c r="J64" s="270">
        <v>185826.52</v>
      </c>
      <c r="K64" s="146"/>
      <c r="L64" s="270">
        <v>300631.78999999998</v>
      </c>
      <c r="M64" s="293"/>
      <c r="N64" s="273"/>
      <c r="O64" s="273"/>
    </row>
    <row r="65" spans="1:15" s="268" customFormat="1" ht="33.950000000000003" customHeight="1" x14ac:dyDescent="0.2">
      <c r="A65" s="294"/>
      <c r="B65" s="303" t="s">
        <v>247</v>
      </c>
      <c r="C65" s="146"/>
      <c r="D65" s="272">
        <v>1</v>
      </c>
      <c r="E65" s="146"/>
      <c r="F65" s="271">
        <v>7</v>
      </c>
      <c r="G65" s="146"/>
      <c r="H65" s="271" t="s">
        <v>202</v>
      </c>
      <c r="I65" s="17"/>
      <c r="J65" s="270">
        <v>37331.22</v>
      </c>
      <c r="K65" s="146"/>
      <c r="L65" s="270">
        <v>62045.25</v>
      </c>
      <c r="M65" s="293"/>
      <c r="N65" s="273"/>
      <c r="O65" s="273"/>
    </row>
    <row r="66" spans="1:15" s="268" customFormat="1" ht="33.950000000000003" customHeight="1" x14ac:dyDescent="0.2">
      <c r="A66" s="294"/>
      <c r="B66" s="303" t="s">
        <v>246</v>
      </c>
      <c r="C66" s="146"/>
      <c r="D66" s="272">
        <v>1</v>
      </c>
      <c r="E66" s="146"/>
      <c r="F66" s="271">
        <v>7</v>
      </c>
      <c r="G66" s="146"/>
      <c r="H66" s="271" t="s">
        <v>202</v>
      </c>
      <c r="I66" s="146"/>
      <c r="J66" s="270">
        <v>37331.22</v>
      </c>
      <c r="K66" s="146"/>
      <c r="L66" s="270">
        <v>62445.15</v>
      </c>
      <c r="M66" s="293"/>
      <c r="N66" s="273"/>
      <c r="O66" s="273"/>
    </row>
    <row r="67" spans="1:15" s="268" customFormat="1" ht="18.75" customHeight="1" x14ac:dyDescent="0.2">
      <c r="A67" s="294"/>
      <c r="B67" s="17" t="s">
        <v>245</v>
      </c>
      <c r="C67" s="146"/>
      <c r="D67" s="272">
        <v>1</v>
      </c>
      <c r="E67" s="146"/>
      <c r="F67" s="271">
        <v>7</v>
      </c>
      <c r="G67" s="146"/>
      <c r="H67" s="271" t="s">
        <v>202</v>
      </c>
      <c r="I67" s="17"/>
      <c r="J67" s="270">
        <v>37331.22</v>
      </c>
      <c r="K67" s="146"/>
      <c r="L67" s="270">
        <v>60384.939999999995</v>
      </c>
      <c r="M67" s="293"/>
      <c r="N67" s="273"/>
      <c r="O67" s="273"/>
    </row>
    <row r="68" spans="1:15" s="268" customFormat="1" ht="18.75" customHeight="1" x14ac:dyDescent="0.2">
      <c r="A68" s="294"/>
      <c r="B68" s="146" t="s">
        <v>204</v>
      </c>
      <c r="C68" s="146"/>
      <c r="D68" s="272">
        <v>2</v>
      </c>
      <c r="E68" s="146"/>
      <c r="F68" s="271">
        <v>7</v>
      </c>
      <c r="G68" s="146"/>
      <c r="H68" s="271" t="s">
        <v>202</v>
      </c>
      <c r="I68" s="146"/>
      <c r="J68" s="270">
        <v>74662.44</v>
      </c>
      <c r="K68" s="146"/>
      <c r="L68" s="270">
        <v>116818.84</v>
      </c>
      <c r="M68" s="293"/>
      <c r="N68" s="273"/>
      <c r="O68" s="273"/>
    </row>
    <row r="69" spans="1:15" s="268" customFormat="1" ht="18.75" customHeight="1" x14ac:dyDescent="0.2">
      <c r="A69" s="294"/>
      <c r="B69" s="57" t="s">
        <v>238</v>
      </c>
      <c r="C69" s="57"/>
      <c r="D69" s="272">
        <v>4</v>
      </c>
      <c r="E69" s="57"/>
      <c r="F69" s="272">
        <v>7</v>
      </c>
      <c r="G69" s="17"/>
      <c r="H69" s="271" t="s">
        <v>202</v>
      </c>
      <c r="I69" s="17"/>
      <c r="J69" s="270">
        <v>147250.93</v>
      </c>
      <c r="K69" s="17"/>
      <c r="L69" s="270">
        <v>241307.65000000002</v>
      </c>
      <c r="M69" s="293"/>
      <c r="N69" s="273"/>
      <c r="O69" s="273"/>
    </row>
    <row r="70" spans="1:15" s="268" customFormat="1" ht="18.75" customHeight="1" x14ac:dyDescent="0.2">
      <c r="A70" s="294"/>
      <c r="B70" s="58"/>
      <c r="C70" s="58"/>
      <c r="D70" s="272"/>
      <c r="E70" s="58"/>
      <c r="F70" s="272"/>
      <c r="G70" s="146"/>
      <c r="H70" s="271"/>
      <c r="I70" s="146"/>
      <c r="J70" s="270"/>
      <c r="K70" s="146"/>
      <c r="L70" s="270"/>
      <c r="M70" s="293"/>
      <c r="N70" s="273"/>
      <c r="O70" s="273"/>
    </row>
    <row r="71" spans="1:15" s="268" customFormat="1" ht="18.75" customHeight="1" x14ac:dyDescent="0.2">
      <c r="A71" s="294"/>
      <c r="B71" s="58" t="s">
        <v>237</v>
      </c>
      <c r="C71" s="58"/>
      <c r="D71" s="272">
        <v>14</v>
      </c>
      <c r="E71" s="58"/>
      <c r="F71" s="272">
        <v>6</v>
      </c>
      <c r="G71" s="146"/>
      <c r="H71" s="271" t="s">
        <v>202</v>
      </c>
      <c r="I71" s="146"/>
      <c r="J71" s="270">
        <v>476394.85</v>
      </c>
      <c r="K71" s="146"/>
      <c r="L71" s="270">
        <v>796808.02666666661</v>
      </c>
      <c r="M71" s="293"/>
      <c r="N71" s="273"/>
      <c r="O71" s="273"/>
    </row>
    <row r="72" spans="1:15" s="268" customFormat="1" ht="33.950000000000003" customHeight="1" x14ac:dyDescent="0.2">
      <c r="A72" s="294"/>
      <c r="B72" s="304" t="s">
        <v>244</v>
      </c>
      <c r="C72" s="58"/>
      <c r="D72" s="272">
        <v>1</v>
      </c>
      <c r="E72" s="58"/>
      <c r="F72" s="272">
        <v>6</v>
      </c>
      <c r="G72" s="146"/>
      <c r="H72" s="271" t="s">
        <v>202</v>
      </c>
      <c r="I72" s="146"/>
      <c r="J72" s="270">
        <v>34118.94</v>
      </c>
      <c r="K72" s="146"/>
      <c r="L72" s="270">
        <v>56314.619999999995</v>
      </c>
      <c r="M72" s="293"/>
      <c r="N72" s="273"/>
      <c r="O72" s="273"/>
    </row>
    <row r="73" spans="1:15" s="268" customFormat="1" ht="33.950000000000003" customHeight="1" x14ac:dyDescent="0.2">
      <c r="A73" s="294"/>
      <c r="B73" s="304" t="s">
        <v>236</v>
      </c>
      <c r="C73" s="58"/>
      <c r="D73" s="272">
        <v>2</v>
      </c>
      <c r="E73" s="58"/>
      <c r="F73" s="272">
        <v>6</v>
      </c>
      <c r="G73" s="146"/>
      <c r="H73" s="271" t="s">
        <v>202</v>
      </c>
      <c r="I73" s="146"/>
      <c r="J73" s="270">
        <v>68237.88</v>
      </c>
      <c r="K73" s="146"/>
      <c r="L73" s="270">
        <v>110652.63999999998</v>
      </c>
      <c r="M73" s="293"/>
      <c r="N73" s="273"/>
      <c r="O73" s="273"/>
    </row>
    <row r="74" spans="1:15" s="268" customFormat="1" ht="33.950000000000003" customHeight="1" x14ac:dyDescent="0.2">
      <c r="A74" s="294"/>
      <c r="B74" s="304" t="s">
        <v>243</v>
      </c>
      <c r="C74" s="58"/>
      <c r="D74" s="272">
        <v>1</v>
      </c>
      <c r="E74" s="58"/>
      <c r="F74" s="272">
        <v>6</v>
      </c>
      <c r="G74" s="146"/>
      <c r="H74" s="271" t="s">
        <v>202</v>
      </c>
      <c r="I74" s="146"/>
      <c r="J74" s="270">
        <v>34118.94</v>
      </c>
      <c r="K74" s="146"/>
      <c r="L74" s="270">
        <v>52774.720000000001</v>
      </c>
      <c r="M74" s="293"/>
      <c r="N74" s="273"/>
      <c r="O74" s="273"/>
    </row>
    <row r="75" spans="1:15" s="268" customFormat="1" ht="18.75" customHeight="1" x14ac:dyDescent="0.2">
      <c r="A75" s="294"/>
      <c r="B75" s="146" t="s">
        <v>205</v>
      </c>
      <c r="C75" s="146"/>
      <c r="D75" s="272">
        <v>1</v>
      </c>
      <c r="E75" s="58"/>
      <c r="F75" s="272">
        <v>6</v>
      </c>
      <c r="G75" s="146"/>
      <c r="H75" s="271" t="s">
        <v>202</v>
      </c>
      <c r="I75" s="146"/>
      <c r="J75" s="270">
        <v>34118.94</v>
      </c>
      <c r="K75" s="146"/>
      <c r="L75" s="270">
        <v>55414.53</v>
      </c>
      <c r="M75" s="293"/>
      <c r="N75" s="273"/>
      <c r="O75" s="273"/>
    </row>
    <row r="76" spans="1:15" s="268" customFormat="1" ht="18.75" customHeight="1" x14ac:dyDescent="0.2">
      <c r="A76" s="294"/>
      <c r="B76" s="57" t="s">
        <v>238</v>
      </c>
      <c r="C76" s="58"/>
      <c r="D76" s="272">
        <v>1</v>
      </c>
      <c r="E76" s="58"/>
      <c r="F76" s="272">
        <v>6</v>
      </c>
      <c r="G76" s="146"/>
      <c r="H76" s="271" t="s">
        <v>202</v>
      </c>
      <c r="I76" s="17"/>
      <c r="J76" s="270">
        <v>34118.94</v>
      </c>
      <c r="K76" s="146"/>
      <c r="L76" s="270">
        <v>55089.880000000005</v>
      </c>
      <c r="M76" s="293"/>
      <c r="N76" s="273"/>
      <c r="O76" s="273"/>
    </row>
    <row r="77" spans="1:15" s="268" customFormat="1" ht="18.75" customHeight="1" x14ac:dyDescent="0.2">
      <c r="A77" s="294"/>
      <c r="B77" s="146"/>
      <c r="C77" s="146"/>
      <c r="D77" s="272"/>
      <c r="E77" s="146"/>
      <c r="F77" s="271"/>
      <c r="G77" s="146"/>
      <c r="H77" s="271"/>
      <c r="I77" s="146"/>
      <c r="J77" s="270"/>
      <c r="K77" s="146"/>
      <c r="L77" s="270"/>
      <c r="M77" s="293"/>
      <c r="N77" s="273"/>
      <c r="O77" s="273"/>
    </row>
    <row r="78" spans="1:15" s="268" customFormat="1" ht="18.75" customHeight="1" x14ac:dyDescent="0.2">
      <c r="A78" s="294"/>
      <c r="B78" s="17" t="s">
        <v>237</v>
      </c>
      <c r="C78" s="146"/>
      <c r="D78" s="272">
        <v>6</v>
      </c>
      <c r="E78" s="146"/>
      <c r="F78" s="271">
        <v>5</v>
      </c>
      <c r="G78" s="146"/>
      <c r="H78" s="271" t="s">
        <v>202</v>
      </c>
      <c r="I78" s="146"/>
      <c r="J78" s="270">
        <v>164418.89999999997</v>
      </c>
      <c r="K78" s="146"/>
      <c r="L78" s="270">
        <v>285475.85333333333</v>
      </c>
      <c r="M78" s="293"/>
      <c r="N78" s="273"/>
      <c r="O78" s="273"/>
    </row>
    <row r="79" spans="1:15" s="268" customFormat="1" ht="48.95" customHeight="1" x14ac:dyDescent="0.2">
      <c r="A79" s="294"/>
      <c r="B79" s="303" t="s">
        <v>242</v>
      </c>
      <c r="C79" s="146"/>
      <c r="D79" s="272">
        <v>1</v>
      </c>
      <c r="E79" s="146"/>
      <c r="F79" s="271">
        <v>5</v>
      </c>
      <c r="G79" s="146"/>
      <c r="H79" s="271" t="s">
        <v>202</v>
      </c>
      <c r="I79" s="146"/>
      <c r="J79" s="270">
        <v>27199.41</v>
      </c>
      <c r="K79" s="146"/>
      <c r="L79" s="270">
        <v>47247.48</v>
      </c>
      <c r="M79" s="293"/>
      <c r="N79" s="273"/>
      <c r="O79" s="273"/>
    </row>
    <row r="80" spans="1:15" s="268" customFormat="1" ht="18.75" customHeight="1" x14ac:dyDescent="0.2">
      <c r="A80" s="294"/>
      <c r="B80" s="146" t="s">
        <v>241</v>
      </c>
      <c r="C80" s="146"/>
      <c r="D80" s="272">
        <v>1</v>
      </c>
      <c r="E80" s="146"/>
      <c r="F80" s="271">
        <v>5</v>
      </c>
      <c r="G80" s="146"/>
      <c r="H80" s="271" t="s">
        <v>202</v>
      </c>
      <c r="I80" s="146"/>
      <c r="J80" s="270">
        <v>27505.02</v>
      </c>
      <c r="K80" s="146"/>
      <c r="L80" s="270">
        <v>47514.490000000005</v>
      </c>
      <c r="M80" s="293"/>
      <c r="N80" s="273"/>
      <c r="O80" s="273"/>
    </row>
    <row r="81" spans="1:15" s="268" customFormat="1" ht="33.950000000000003" customHeight="1" x14ac:dyDescent="0.2">
      <c r="A81" s="294"/>
      <c r="B81" s="302" t="s">
        <v>240</v>
      </c>
      <c r="C81" s="17"/>
      <c r="D81" s="272">
        <v>1</v>
      </c>
      <c r="E81" s="57"/>
      <c r="F81" s="272">
        <v>5</v>
      </c>
      <c r="G81" s="17"/>
      <c r="H81" s="271" t="s">
        <v>202</v>
      </c>
      <c r="I81" s="17"/>
      <c r="J81" s="270">
        <v>27505.02</v>
      </c>
      <c r="K81" s="17"/>
      <c r="L81" s="270">
        <v>47514.490000000005</v>
      </c>
      <c r="M81" s="293"/>
      <c r="N81" s="273"/>
      <c r="O81" s="273"/>
    </row>
    <row r="82" spans="1:15" s="268" customFormat="1" ht="33.950000000000003" customHeight="1" x14ac:dyDescent="0.2">
      <c r="A82" s="294"/>
      <c r="B82" s="302" t="s">
        <v>236</v>
      </c>
      <c r="C82" s="17"/>
      <c r="D82" s="272">
        <v>7</v>
      </c>
      <c r="E82" s="57"/>
      <c r="F82" s="272">
        <v>5</v>
      </c>
      <c r="G82" s="17"/>
      <c r="H82" s="271" t="s">
        <v>202</v>
      </c>
      <c r="I82" s="17"/>
      <c r="J82" s="270">
        <v>192535.13999999996</v>
      </c>
      <c r="K82" s="17"/>
      <c r="L82" s="270">
        <v>332348.19999999995</v>
      </c>
      <c r="M82" s="293"/>
      <c r="N82" s="273"/>
      <c r="O82" s="273"/>
    </row>
    <row r="83" spans="1:15" s="268" customFormat="1" ht="18.75" customHeight="1" x14ac:dyDescent="0.2">
      <c r="A83" s="294"/>
      <c r="B83" s="17" t="s">
        <v>239</v>
      </c>
      <c r="C83" s="17"/>
      <c r="D83" s="272">
        <v>3</v>
      </c>
      <c r="E83" s="57"/>
      <c r="F83" s="272">
        <v>5</v>
      </c>
      <c r="G83" s="17"/>
      <c r="H83" s="271" t="s">
        <v>202</v>
      </c>
      <c r="I83" s="17"/>
      <c r="J83" s="270">
        <v>82209.45</v>
      </c>
      <c r="K83" s="17"/>
      <c r="L83" s="270">
        <v>137832.73000000001</v>
      </c>
      <c r="M83" s="293"/>
      <c r="N83" s="273"/>
      <c r="O83" s="273"/>
    </row>
    <row r="84" spans="1:15" s="268" customFormat="1" ht="18.75" customHeight="1" x14ac:dyDescent="0.2">
      <c r="A84" s="294"/>
      <c r="B84" s="58" t="s">
        <v>238</v>
      </c>
      <c r="C84" s="146"/>
      <c r="D84" s="272">
        <v>1</v>
      </c>
      <c r="E84" s="58"/>
      <c r="F84" s="272">
        <v>5</v>
      </c>
      <c r="G84" s="146"/>
      <c r="H84" s="271" t="s">
        <v>202</v>
      </c>
      <c r="I84" s="146"/>
      <c r="J84" s="270">
        <v>27505.02</v>
      </c>
      <c r="K84" s="146"/>
      <c r="L84" s="270">
        <v>48302.36</v>
      </c>
      <c r="M84" s="293"/>
      <c r="N84" s="273"/>
      <c r="O84" s="273"/>
    </row>
    <row r="85" spans="1:15" s="268" customFormat="1" ht="18.75" customHeight="1" x14ac:dyDescent="0.2">
      <c r="A85" s="294"/>
      <c r="B85" s="17"/>
      <c r="C85" s="17"/>
      <c r="D85" s="272"/>
      <c r="E85" s="57"/>
      <c r="F85" s="272"/>
      <c r="G85" s="17"/>
      <c r="H85" s="271"/>
      <c r="I85" s="17"/>
      <c r="J85" s="270"/>
      <c r="K85" s="17"/>
      <c r="L85" s="270"/>
      <c r="M85" s="293"/>
      <c r="N85" s="273"/>
      <c r="O85" s="273"/>
    </row>
    <row r="86" spans="1:15" s="268" customFormat="1" ht="18.75" customHeight="1" x14ac:dyDescent="0.2">
      <c r="A86" s="294"/>
      <c r="B86" s="57" t="s">
        <v>237</v>
      </c>
      <c r="C86" s="17"/>
      <c r="D86" s="272">
        <v>6</v>
      </c>
      <c r="E86" s="57"/>
      <c r="F86" s="272">
        <v>4</v>
      </c>
      <c r="G86" s="17"/>
      <c r="H86" s="271" t="s">
        <v>202</v>
      </c>
      <c r="I86" s="20"/>
      <c r="J86" s="270">
        <v>127633.52000000002</v>
      </c>
      <c r="K86" s="17"/>
      <c r="L86" s="270">
        <v>186599.04000000001</v>
      </c>
      <c r="M86" s="293"/>
      <c r="N86" s="273"/>
      <c r="O86" s="273"/>
    </row>
    <row r="87" spans="1:15" s="268" customFormat="1" ht="33.950000000000003" customHeight="1" x14ac:dyDescent="0.2">
      <c r="A87" s="294"/>
      <c r="B87" s="301" t="s">
        <v>236</v>
      </c>
      <c r="C87" s="17"/>
      <c r="D87" s="272">
        <v>4</v>
      </c>
      <c r="E87" s="57"/>
      <c r="F87" s="272">
        <v>4</v>
      </c>
      <c r="G87" s="17"/>
      <c r="H87" s="271" t="s">
        <v>202</v>
      </c>
      <c r="I87" s="146"/>
      <c r="J87" s="270">
        <v>85884.24</v>
      </c>
      <c r="K87" s="17"/>
      <c r="L87" s="270">
        <v>144989.52000000002</v>
      </c>
      <c r="M87" s="293"/>
      <c r="N87" s="273"/>
      <c r="O87" s="273"/>
    </row>
    <row r="88" spans="1:15" s="268" customFormat="1" ht="18.75" customHeight="1" x14ac:dyDescent="0.2">
      <c r="A88" s="294"/>
      <c r="B88" s="17" t="s">
        <v>203</v>
      </c>
      <c r="C88" s="17"/>
      <c r="D88" s="272">
        <v>1</v>
      </c>
      <c r="E88" s="57"/>
      <c r="F88" s="272">
        <v>4</v>
      </c>
      <c r="G88" s="17"/>
      <c r="H88" s="271" t="s">
        <v>202</v>
      </c>
      <c r="I88" s="17"/>
      <c r="J88" s="270">
        <v>21471.06</v>
      </c>
      <c r="K88" s="17"/>
      <c r="L88" s="270">
        <v>37112.610000000008</v>
      </c>
      <c r="M88" s="293"/>
      <c r="N88" s="273"/>
      <c r="O88" s="273"/>
    </row>
    <row r="89" spans="1:15" s="268" customFormat="1" ht="18.75" customHeight="1" x14ac:dyDescent="0.2">
      <c r="A89" s="294"/>
      <c r="B89" s="17"/>
      <c r="C89" s="17"/>
      <c r="D89" s="272"/>
      <c r="E89" s="17"/>
      <c r="F89" s="271"/>
      <c r="G89" s="17"/>
      <c r="H89" s="271"/>
      <c r="I89" s="17"/>
      <c r="J89" s="270"/>
      <c r="K89" s="17"/>
      <c r="L89" s="270"/>
      <c r="M89" s="293"/>
      <c r="O89" s="273"/>
    </row>
    <row r="90" spans="1:15" s="268" customFormat="1" ht="18.75" customHeight="1" x14ac:dyDescent="0.2">
      <c r="A90" s="294"/>
      <c r="B90" s="20" t="s">
        <v>201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1:15" s="268" customFormat="1" ht="18.75" customHeight="1" x14ac:dyDescent="0.2">
      <c r="A91" s="294"/>
      <c r="B91" s="300" t="s">
        <v>200</v>
      </c>
      <c r="C91" s="17"/>
      <c r="D91" s="272"/>
      <c r="E91" s="17"/>
      <c r="F91" s="271"/>
      <c r="G91" s="17"/>
      <c r="H91" s="271"/>
      <c r="I91" s="17"/>
      <c r="J91" s="270"/>
      <c r="K91" s="17"/>
      <c r="L91" s="270">
        <v>4323.07</v>
      </c>
    </row>
    <row r="92" spans="1:15" s="268" customFormat="1" ht="18.75" customHeight="1" x14ac:dyDescent="0.2">
      <c r="A92" s="294"/>
      <c r="B92" s="300" t="s">
        <v>199</v>
      </c>
      <c r="C92" s="17"/>
      <c r="D92" s="272"/>
      <c r="E92" s="17"/>
      <c r="F92" s="271"/>
      <c r="G92" s="17"/>
      <c r="H92" s="271"/>
      <c r="I92" s="17"/>
      <c r="J92" s="270"/>
      <c r="K92" s="17"/>
      <c r="L92" s="270">
        <v>3193.58</v>
      </c>
    </row>
    <row r="93" spans="1:15" s="268" customFormat="1" ht="18.75" customHeight="1" x14ac:dyDescent="0.2">
      <c r="A93" s="294"/>
      <c r="B93" s="300" t="s">
        <v>198</v>
      </c>
      <c r="C93" s="20"/>
      <c r="D93" s="20"/>
      <c r="E93" s="20"/>
      <c r="F93" s="20"/>
      <c r="G93" s="20"/>
      <c r="H93" s="20"/>
      <c r="I93" s="20"/>
      <c r="J93" s="20"/>
      <c r="K93" s="20"/>
      <c r="L93" s="270">
        <v>18424.5</v>
      </c>
    </row>
    <row r="94" spans="1:15" s="268" customFormat="1" ht="18.75" customHeight="1" x14ac:dyDescent="0.2">
      <c r="A94" s="294"/>
      <c r="B94" s="300" t="s">
        <v>272</v>
      </c>
      <c r="C94" s="17"/>
      <c r="D94" s="272"/>
      <c r="E94" s="17"/>
      <c r="F94" s="271"/>
      <c r="G94" s="17"/>
      <c r="H94" s="270"/>
      <c r="I94" s="17"/>
      <c r="J94" s="270"/>
      <c r="K94" s="19"/>
      <c r="L94" s="270">
        <v>175084.21</v>
      </c>
    </row>
    <row r="95" spans="1:15" s="268" customFormat="1" ht="18.75" customHeight="1" x14ac:dyDescent="0.2">
      <c r="A95" s="294"/>
      <c r="B95" s="300"/>
      <c r="C95" s="20"/>
      <c r="D95" s="20"/>
      <c r="E95" s="20"/>
      <c r="F95" s="20"/>
      <c r="G95" s="20"/>
      <c r="H95" s="20"/>
      <c r="I95" s="20"/>
      <c r="J95" s="20"/>
      <c r="K95" s="20"/>
      <c r="L95" s="270"/>
    </row>
    <row r="96" spans="1:15" s="268" customFormat="1" ht="18.75" customHeight="1" x14ac:dyDescent="0.2">
      <c r="A96" s="294"/>
      <c r="B96" s="300"/>
      <c r="C96" s="17"/>
      <c r="D96" s="271"/>
      <c r="E96" s="17"/>
      <c r="F96" s="271"/>
      <c r="G96" s="17"/>
      <c r="H96" s="271"/>
      <c r="I96" s="17"/>
      <c r="J96" s="270"/>
      <c r="K96" s="17"/>
      <c r="L96" s="270"/>
    </row>
    <row r="97" spans="1:13" s="268" customFormat="1" ht="18.75" customHeight="1" x14ac:dyDescent="0.2">
      <c r="A97" s="294"/>
      <c r="B97" s="299" t="s">
        <v>197</v>
      </c>
      <c r="C97" s="20"/>
      <c r="D97" s="20"/>
      <c r="E97" s="20"/>
      <c r="F97" s="20"/>
      <c r="G97" s="20"/>
      <c r="H97" s="20"/>
      <c r="I97" s="20"/>
      <c r="J97" s="20"/>
      <c r="K97" s="20"/>
      <c r="L97" s="270"/>
      <c r="M97" s="293"/>
    </row>
    <row r="98" spans="1:13" s="268" customFormat="1" ht="18.75" customHeight="1" x14ac:dyDescent="0.2">
      <c r="A98" s="294"/>
      <c r="B98" s="299" t="s">
        <v>196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93"/>
    </row>
    <row r="99" spans="1:13" s="268" customFormat="1" ht="18.75" customHeight="1" x14ac:dyDescent="0.2">
      <c r="A99" s="294"/>
      <c r="B99" s="17"/>
      <c r="C99" s="17"/>
      <c r="D99" s="271"/>
      <c r="E99" s="17"/>
      <c r="F99" s="271"/>
      <c r="G99" s="17"/>
      <c r="H99" s="271"/>
      <c r="I99" s="17"/>
      <c r="J99" s="270"/>
      <c r="K99" s="17"/>
      <c r="L99" s="270"/>
      <c r="M99" s="293"/>
    </row>
    <row r="100" spans="1:13" s="268" customFormat="1" ht="18.75" customHeight="1" x14ac:dyDescent="0.2">
      <c r="A100" s="294"/>
      <c r="B100" s="17" t="s">
        <v>195</v>
      </c>
      <c r="C100" s="17"/>
      <c r="D100" s="271"/>
      <c r="E100" s="17"/>
      <c r="F100" s="271"/>
      <c r="G100" s="17"/>
      <c r="H100" s="271"/>
      <c r="I100" s="17"/>
      <c r="J100" s="270"/>
      <c r="K100" s="17"/>
      <c r="L100" s="270">
        <v>67755.839999999997</v>
      </c>
      <c r="M100" s="293"/>
    </row>
    <row r="101" spans="1:13" s="268" customFormat="1" ht="18.75" customHeight="1" x14ac:dyDescent="0.2">
      <c r="A101" s="294"/>
      <c r="B101" s="17" t="s">
        <v>271</v>
      </c>
      <c r="C101" s="17"/>
      <c r="D101" s="271"/>
      <c r="E101" s="17"/>
      <c r="F101" s="271"/>
      <c r="G101" s="17"/>
      <c r="H101" s="271"/>
      <c r="I101" s="17"/>
      <c r="J101" s="270"/>
      <c r="K101" s="17"/>
      <c r="L101" s="270">
        <v>185600</v>
      </c>
      <c r="M101" s="293"/>
    </row>
    <row r="102" spans="1:13" s="268" customFormat="1" ht="18.75" customHeight="1" x14ac:dyDescent="0.2">
      <c r="A102" s="294"/>
      <c r="B102" s="17" t="s">
        <v>270</v>
      </c>
      <c r="C102" s="17"/>
      <c r="D102" s="271"/>
      <c r="E102" s="17"/>
      <c r="F102" s="271"/>
      <c r="G102" s="17"/>
      <c r="H102" s="271"/>
      <c r="I102" s="17"/>
      <c r="J102" s="270"/>
      <c r="K102" s="17"/>
      <c r="L102" s="270">
        <v>69964.06</v>
      </c>
      <c r="M102" s="293"/>
    </row>
    <row r="103" spans="1:13" s="268" customFormat="1" ht="18.75" customHeight="1" x14ac:dyDescent="0.2">
      <c r="A103" s="294"/>
      <c r="B103" s="17" t="s">
        <v>269</v>
      </c>
      <c r="C103" s="17"/>
      <c r="D103" s="271"/>
      <c r="E103" s="17"/>
      <c r="F103" s="271"/>
      <c r="G103" s="17"/>
      <c r="H103" s="271"/>
      <c r="I103" s="17"/>
      <c r="J103" s="270"/>
      <c r="K103" s="17"/>
      <c r="L103" s="270">
        <v>31998.02</v>
      </c>
      <c r="M103" s="293"/>
    </row>
    <row r="104" spans="1:13" s="268" customFormat="1" ht="18.75" customHeight="1" x14ac:dyDescent="0.2">
      <c r="A104" s="294"/>
      <c r="B104" s="17"/>
      <c r="C104" s="17"/>
      <c r="D104" s="271"/>
      <c r="E104" s="17"/>
      <c r="F104" s="271"/>
      <c r="G104" s="17"/>
      <c r="H104" s="271"/>
      <c r="I104" s="17"/>
      <c r="J104" s="270"/>
      <c r="K104" s="17"/>
      <c r="L104" s="270"/>
      <c r="M104" s="293"/>
    </row>
    <row r="105" spans="1:13" s="268" customFormat="1" ht="18.75" customHeight="1" x14ac:dyDescent="0.2">
      <c r="A105" s="294"/>
      <c r="B105" s="17"/>
      <c r="C105" s="17"/>
      <c r="D105" s="271"/>
      <c r="E105" s="17"/>
      <c r="F105" s="271"/>
      <c r="G105" s="17"/>
      <c r="H105" s="271"/>
      <c r="I105" s="17"/>
      <c r="J105" s="270"/>
      <c r="K105" s="17"/>
      <c r="L105" s="270"/>
      <c r="M105" s="293"/>
    </row>
    <row r="106" spans="1:13" s="268" customFormat="1" ht="18.75" customHeight="1" x14ac:dyDescent="0.2">
      <c r="A106" s="294"/>
      <c r="B106" s="17"/>
      <c r="C106" s="17"/>
      <c r="D106" s="271"/>
      <c r="E106" s="17"/>
      <c r="F106" s="271"/>
      <c r="G106" s="17"/>
      <c r="H106" s="271"/>
      <c r="I106" s="17"/>
      <c r="J106" s="270"/>
      <c r="K106" s="17"/>
      <c r="L106" s="270"/>
      <c r="M106" s="293"/>
    </row>
    <row r="107" spans="1:13" s="268" customFormat="1" ht="18.75" customHeight="1" x14ac:dyDescent="0.2">
      <c r="A107" s="294"/>
      <c r="B107" s="17" t="s">
        <v>194</v>
      </c>
      <c r="C107" s="17"/>
      <c r="D107" s="271"/>
      <c r="E107" s="17"/>
      <c r="F107" s="271"/>
      <c r="G107" s="17"/>
      <c r="H107" s="271"/>
      <c r="I107" s="17"/>
      <c r="J107" s="270"/>
      <c r="K107" s="17"/>
      <c r="L107" s="270">
        <v>882428.32</v>
      </c>
      <c r="M107" s="293"/>
    </row>
    <row r="108" spans="1:13" s="268" customFormat="1" ht="18.75" customHeight="1" x14ac:dyDescent="0.2">
      <c r="A108" s="294"/>
      <c r="B108" s="17" t="s">
        <v>193</v>
      </c>
      <c r="C108" s="17"/>
      <c r="D108" s="271"/>
      <c r="E108" s="17"/>
      <c r="F108" s="271"/>
      <c r="G108" s="17"/>
      <c r="H108" s="271"/>
      <c r="I108" s="17"/>
      <c r="J108" s="270"/>
      <c r="K108" s="17"/>
      <c r="L108" s="270">
        <v>445131.03999999992</v>
      </c>
      <c r="M108" s="293"/>
    </row>
    <row r="109" spans="1:13" s="268" customFormat="1" ht="18.75" customHeight="1" x14ac:dyDescent="0.2">
      <c r="A109" s="294"/>
      <c r="B109" s="294"/>
      <c r="C109" s="294"/>
      <c r="D109" s="271"/>
      <c r="E109" s="294"/>
      <c r="F109" s="271"/>
      <c r="G109" s="294"/>
      <c r="H109" s="271"/>
      <c r="I109" s="294"/>
      <c r="J109" s="270"/>
      <c r="K109" s="294"/>
      <c r="L109" s="270"/>
      <c r="M109" s="293"/>
    </row>
    <row r="110" spans="1:13" s="289" customFormat="1" ht="18.75" customHeight="1" x14ac:dyDescent="0.25">
      <c r="A110" s="291"/>
      <c r="B110" s="285" t="s">
        <v>16</v>
      </c>
      <c r="C110" s="291"/>
      <c r="D110" s="284">
        <f>SUM(D15:D102)</f>
        <v>154</v>
      </c>
      <c r="E110" s="291"/>
      <c r="F110" s="292"/>
      <c r="G110" s="291"/>
      <c r="H110" s="292"/>
      <c r="I110" s="291"/>
      <c r="J110" s="283">
        <f>SUM(J15:J109)</f>
        <v>4452568.7300000014</v>
      </c>
      <c r="K110" s="291"/>
      <c r="L110" s="283">
        <f>SUM(L15:L109)</f>
        <v>9601583.5999999996</v>
      </c>
      <c r="M110" s="290"/>
    </row>
    <row r="111" spans="1:13" s="268" customFormat="1" ht="18.75" customHeight="1" x14ac:dyDescent="0.2">
      <c r="A111" s="269" t="s">
        <v>3</v>
      </c>
      <c r="B111" s="298" t="s">
        <v>263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69"/>
    </row>
    <row r="112" spans="1:13" s="268" customFormat="1" ht="18.75" customHeight="1" x14ac:dyDescent="0.2">
      <c r="A112" s="269"/>
      <c r="B112" s="335" t="s">
        <v>268</v>
      </c>
      <c r="C112" s="335"/>
      <c r="D112" s="335"/>
      <c r="E112" s="335"/>
      <c r="F112" s="335"/>
      <c r="G112" s="335"/>
      <c r="H112" s="335"/>
      <c r="I112" s="335"/>
      <c r="J112" s="335"/>
      <c r="K112" s="335"/>
      <c r="L112" s="335"/>
      <c r="M112" s="269"/>
    </row>
    <row r="113" spans="1:13" s="268" customFormat="1" ht="18.75" customHeight="1" x14ac:dyDescent="0.2">
      <c r="A113" s="269"/>
      <c r="B113" s="335"/>
      <c r="C113" s="335"/>
      <c r="D113" s="335"/>
      <c r="E113" s="335"/>
      <c r="F113" s="335"/>
      <c r="G113" s="335"/>
      <c r="H113" s="335"/>
      <c r="I113" s="335"/>
      <c r="J113" s="335"/>
      <c r="K113" s="335"/>
      <c r="L113" s="335"/>
      <c r="M113" s="269"/>
    </row>
    <row r="114" spans="1:13" s="268" customFormat="1" ht="18.75" customHeight="1" x14ac:dyDescent="0.2">
      <c r="A114" s="269"/>
      <c r="B114" s="335"/>
      <c r="C114" s="335"/>
      <c r="D114" s="335"/>
      <c r="E114" s="335"/>
      <c r="F114" s="335"/>
      <c r="G114" s="335"/>
      <c r="H114" s="335"/>
      <c r="I114" s="335"/>
      <c r="J114" s="335"/>
      <c r="K114" s="335"/>
      <c r="L114" s="335"/>
      <c r="M114" s="269"/>
    </row>
    <row r="115" spans="1:13" s="268" customFormat="1" ht="18.75" customHeight="1" x14ac:dyDescent="0.2">
      <c r="A115" s="269"/>
      <c r="B115" s="335"/>
      <c r="C115" s="335"/>
      <c r="D115" s="335"/>
      <c r="E115" s="335"/>
      <c r="F115" s="335"/>
      <c r="G115" s="335"/>
      <c r="H115" s="335"/>
      <c r="I115" s="335"/>
      <c r="J115" s="335"/>
      <c r="K115" s="335"/>
      <c r="L115" s="335"/>
      <c r="M115" s="269"/>
    </row>
    <row r="116" spans="1:13" s="268" customFormat="1" ht="18.75" customHeight="1" x14ac:dyDescent="0.2">
      <c r="A116" s="269"/>
      <c r="B116" s="335"/>
      <c r="C116" s="335"/>
      <c r="D116" s="335"/>
      <c r="E116" s="335"/>
      <c r="F116" s="335"/>
      <c r="G116" s="335"/>
      <c r="H116" s="335"/>
      <c r="I116" s="335"/>
      <c r="J116" s="335"/>
      <c r="K116" s="335"/>
      <c r="L116" s="335"/>
      <c r="M116" s="269"/>
    </row>
    <row r="117" spans="1:13" s="268" customFormat="1" ht="18.75" customHeight="1" x14ac:dyDescent="0.2">
      <c r="A117" s="269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9"/>
    </row>
    <row r="118" spans="1:13" s="268" customFormat="1" ht="18.75" customHeight="1" x14ac:dyDescent="0.2">
      <c r="A118" s="269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9"/>
    </row>
    <row r="119" spans="1:13" s="268" customFormat="1" ht="18.75" customHeight="1" x14ac:dyDescent="0.2">
      <c r="A119" s="269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9"/>
    </row>
    <row r="120" spans="1:13" s="268" customFormat="1" ht="18.75" customHeight="1" x14ac:dyDescent="0.2">
      <c r="A120" s="269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9"/>
    </row>
    <row r="121" spans="1:13" s="268" customFormat="1" ht="18.75" customHeight="1" x14ac:dyDescent="0.2">
      <c r="A121" s="269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9"/>
    </row>
    <row r="122" spans="1:13" s="268" customFormat="1" ht="18.75" customHeight="1" x14ac:dyDescent="0.2">
      <c r="A122" s="269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9"/>
    </row>
    <row r="123" spans="1:13" s="268" customFormat="1" ht="18.75" customHeight="1" x14ac:dyDescent="0.2">
      <c r="A123" s="269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9"/>
    </row>
    <row r="124" spans="1:13" s="265" customFormat="1" ht="16.5" customHeight="1" x14ac:dyDescent="0.2">
      <c r="A124" s="267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6"/>
    </row>
    <row r="125" spans="1:13" s="265" customFormat="1" ht="16.5" customHeight="1" x14ac:dyDescent="0.2">
      <c r="A125" s="267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6"/>
    </row>
    <row r="126" spans="1:13" s="265" customFormat="1" ht="16.5" customHeight="1" x14ac:dyDescent="0.2">
      <c r="A126" s="267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6"/>
    </row>
    <row r="127" spans="1:13" s="265" customFormat="1" ht="16.5" customHeight="1" x14ac:dyDescent="0.2">
      <c r="A127" s="267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6"/>
    </row>
    <row r="128" spans="1:13" s="265" customFormat="1" ht="16.5" customHeight="1" x14ac:dyDescent="0.2">
      <c r="A128" s="267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6"/>
    </row>
    <row r="129" spans="1:13" ht="12.75" customHeight="1" x14ac:dyDescent="0.2">
      <c r="A129" s="263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3"/>
    </row>
    <row r="130" spans="1:13" ht="12.75" customHeight="1" x14ac:dyDescent="0.2">
      <c r="A130" s="263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3"/>
    </row>
    <row r="131" spans="1:13" ht="12.75" customHeight="1" x14ac:dyDescent="0.2">
      <c r="A131" s="263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3"/>
    </row>
    <row r="132" spans="1:13" ht="12.75" customHeight="1" x14ac:dyDescent="0.2">
      <c r="A132" s="263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3"/>
    </row>
    <row r="133" spans="1:13" x14ac:dyDescent="0.2">
      <c r="A133" s="263"/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</row>
    <row r="134" spans="1:13" x14ac:dyDescent="0.2">
      <c r="A134" s="263"/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</row>
    <row r="135" spans="1:13" x14ac:dyDescent="0.2">
      <c r="A135" s="263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</row>
    <row r="136" spans="1:13" x14ac:dyDescent="0.2">
      <c r="A136" s="263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</row>
    <row r="137" spans="1:13" x14ac:dyDescent="0.2">
      <c r="A137" s="263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</row>
    <row r="138" spans="1:13" x14ac:dyDescent="0.2">
      <c r="A138" s="263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</row>
    <row r="139" spans="1:13" x14ac:dyDescent="0.2">
      <c r="A139" s="263"/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</row>
    <row r="140" spans="1:13" x14ac:dyDescent="0.2">
      <c r="A140" s="263"/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</row>
    <row r="141" spans="1:13" x14ac:dyDescent="0.2">
      <c r="A141" s="263"/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</row>
    <row r="142" spans="1:13" x14ac:dyDescent="0.2">
      <c r="A142" s="263"/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</row>
    <row r="143" spans="1:13" x14ac:dyDescent="0.2">
      <c r="A143" s="263"/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</row>
    <row r="144" spans="1:13" x14ac:dyDescent="0.2">
      <c r="A144" s="263"/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</row>
    <row r="145" spans="1:14" x14ac:dyDescent="0.2">
      <c r="A145" s="263"/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</row>
    <row r="146" spans="1:14" x14ac:dyDescent="0.2">
      <c r="A146" s="263"/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</row>
    <row r="147" spans="1:14" x14ac:dyDescent="0.2">
      <c r="A147" s="263"/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</row>
    <row r="148" spans="1:14" x14ac:dyDescent="0.2">
      <c r="A148" s="263"/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</row>
    <row r="149" spans="1:14" x14ac:dyDescent="0.2">
      <c r="A149" s="263"/>
      <c r="B149" s="263"/>
      <c r="C149" s="263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</row>
    <row r="150" spans="1:14" x14ac:dyDescent="0.2">
      <c r="A150" s="254"/>
      <c r="B150" s="254"/>
      <c r="C150" s="254"/>
      <c r="D150" s="254"/>
      <c r="E150" s="254"/>
      <c r="F150" s="254"/>
      <c r="G150" s="254"/>
      <c r="H150" s="254"/>
      <c r="I150" s="254"/>
      <c r="J150" s="254"/>
      <c r="K150" s="254"/>
      <c r="L150" s="254"/>
      <c r="M150" s="254"/>
    </row>
    <row r="151" spans="1:14" s="255" customFormat="1" x14ac:dyDescent="0.2">
      <c r="A151" s="262"/>
      <c r="B151" s="262"/>
      <c r="C151" s="262"/>
      <c r="D151" s="262"/>
      <c r="E151" s="262"/>
      <c r="F151" s="262"/>
      <c r="G151" s="262"/>
      <c r="H151" s="262"/>
      <c r="I151" s="262"/>
      <c r="J151" s="262"/>
      <c r="K151" s="262"/>
      <c r="L151" s="262"/>
      <c r="M151" s="262"/>
    </row>
    <row r="152" spans="1:14" s="255" customFormat="1" x14ac:dyDescent="0.2">
      <c r="A152" s="260"/>
      <c r="B152" s="260"/>
      <c r="C152" s="260"/>
      <c r="D152" s="260"/>
      <c r="E152" s="260"/>
      <c r="F152" s="260"/>
      <c r="G152" s="260"/>
      <c r="H152" s="260"/>
      <c r="I152" s="260"/>
      <c r="J152" s="260"/>
      <c r="K152" s="260"/>
      <c r="L152" s="260"/>
      <c r="M152" s="260"/>
    </row>
    <row r="153" spans="1:14" s="255" customFormat="1" ht="15" x14ac:dyDescent="0.25">
      <c r="A153" s="261"/>
      <c r="B153" s="261"/>
      <c r="C153" s="261"/>
      <c r="D153" s="261"/>
      <c r="E153" s="261"/>
      <c r="F153" s="261"/>
      <c r="G153" s="261"/>
      <c r="H153" s="261"/>
      <c r="I153" s="261"/>
      <c r="J153" s="261"/>
      <c r="K153" s="261"/>
      <c r="L153" s="261"/>
      <c r="M153" s="261"/>
    </row>
    <row r="154" spans="1:14" s="258" customFormat="1" x14ac:dyDescent="0.2">
      <c r="A154" s="260"/>
      <c r="B154" s="260"/>
      <c r="C154" s="260"/>
      <c r="D154" s="260"/>
      <c r="E154" s="260"/>
      <c r="F154" s="260"/>
      <c r="G154" s="260"/>
      <c r="H154" s="260"/>
      <c r="I154" s="260"/>
      <c r="J154" s="260"/>
      <c r="K154" s="260"/>
      <c r="L154" s="260"/>
      <c r="M154" s="260"/>
      <c r="N154" s="259"/>
    </row>
    <row r="155" spans="1:14" s="255" customFormat="1" x14ac:dyDescent="0.2">
      <c r="A155" s="257"/>
      <c r="B155" s="257"/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</row>
    <row r="156" spans="1:14" s="255" customFormat="1" x14ac:dyDescent="0.2">
      <c r="A156" s="256"/>
      <c r="B156" s="256"/>
      <c r="C156" s="256"/>
      <c r="D156" s="256"/>
      <c r="E156" s="256"/>
      <c r="F156" s="256"/>
      <c r="G156" s="256"/>
      <c r="H156" s="256"/>
      <c r="I156" s="256"/>
      <c r="J156" s="256"/>
      <c r="K156" s="256"/>
      <c r="L156" s="256"/>
      <c r="M156" s="256"/>
    </row>
    <row r="157" spans="1:14" s="255" customFormat="1" x14ac:dyDescent="0.2">
      <c r="A157" s="256"/>
      <c r="B157" s="256"/>
      <c r="C157" s="256"/>
      <c r="D157" s="256"/>
      <c r="E157" s="256"/>
      <c r="F157" s="256"/>
      <c r="G157" s="256"/>
      <c r="H157" s="256"/>
      <c r="I157" s="256"/>
      <c r="J157" s="256"/>
      <c r="K157" s="256"/>
      <c r="L157" s="256"/>
      <c r="M157" s="256"/>
    </row>
    <row r="158" spans="1:14" x14ac:dyDescent="0.2">
      <c r="A158" s="254"/>
      <c r="B158" s="254"/>
      <c r="C158" s="254"/>
      <c r="D158" s="254"/>
      <c r="E158" s="254"/>
      <c r="F158" s="254"/>
      <c r="G158" s="254"/>
      <c r="H158" s="254"/>
      <c r="I158" s="254"/>
      <c r="J158" s="254"/>
      <c r="K158" s="254"/>
      <c r="L158" s="254"/>
      <c r="M158" s="254"/>
    </row>
    <row r="159" spans="1:14" x14ac:dyDescent="0.2">
      <c r="A159" s="254"/>
      <c r="B159" s="254"/>
      <c r="C159" s="254"/>
      <c r="D159" s="254"/>
      <c r="E159" s="254"/>
      <c r="F159" s="254"/>
      <c r="G159" s="254"/>
      <c r="H159" s="254"/>
      <c r="I159" s="254"/>
      <c r="J159" s="254"/>
      <c r="K159" s="254"/>
      <c r="L159" s="254"/>
      <c r="M159" s="254"/>
    </row>
    <row r="160" spans="1:14" x14ac:dyDescent="0.2">
      <c r="A160" s="254"/>
      <c r="B160" s="254"/>
      <c r="C160" s="254"/>
      <c r="D160" s="254"/>
      <c r="E160" s="254"/>
      <c r="F160" s="254"/>
      <c r="G160" s="254"/>
      <c r="H160" s="254"/>
      <c r="I160" s="254"/>
      <c r="J160" s="254"/>
      <c r="K160" s="254"/>
      <c r="L160" s="254"/>
      <c r="M160" s="254"/>
    </row>
    <row r="161" spans="1:13" x14ac:dyDescent="0.2">
      <c r="A161" s="254"/>
      <c r="B161" s="254"/>
      <c r="C161" s="254"/>
      <c r="D161" s="254"/>
      <c r="E161" s="254"/>
      <c r="F161" s="254"/>
      <c r="G161" s="254"/>
      <c r="H161" s="254"/>
      <c r="I161" s="254"/>
      <c r="J161" s="254"/>
      <c r="K161" s="254"/>
      <c r="L161" s="254"/>
      <c r="M161" s="254"/>
    </row>
    <row r="162" spans="1:13" x14ac:dyDescent="0.2">
      <c r="A162" s="254"/>
      <c r="B162" s="254"/>
      <c r="C162" s="254"/>
      <c r="D162" s="254"/>
      <c r="E162" s="254"/>
      <c r="F162" s="254"/>
      <c r="G162" s="254"/>
      <c r="H162" s="254"/>
      <c r="I162" s="254"/>
      <c r="J162" s="254"/>
      <c r="K162" s="254"/>
      <c r="L162" s="254"/>
      <c r="M162" s="254"/>
    </row>
    <row r="163" spans="1:13" x14ac:dyDescent="0.2">
      <c r="A163" s="254"/>
      <c r="B163" s="254"/>
      <c r="C163" s="254"/>
      <c r="D163" s="254"/>
      <c r="E163" s="254"/>
      <c r="F163" s="254"/>
      <c r="G163" s="254"/>
      <c r="H163" s="254"/>
      <c r="I163" s="254"/>
      <c r="J163" s="254"/>
      <c r="K163" s="254"/>
      <c r="L163" s="254"/>
      <c r="M163" s="254"/>
    </row>
    <row r="164" spans="1:13" x14ac:dyDescent="0.2">
      <c r="A164" s="254"/>
      <c r="B164" s="254"/>
      <c r="C164" s="254"/>
      <c r="D164" s="254"/>
      <c r="E164" s="254"/>
      <c r="F164" s="254"/>
      <c r="G164" s="254"/>
      <c r="H164" s="254"/>
      <c r="I164" s="254"/>
      <c r="J164" s="254"/>
      <c r="K164" s="254"/>
      <c r="L164" s="254"/>
      <c r="M164" s="254"/>
    </row>
    <row r="165" spans="1:13" x14ac:dyDescent="0.2">
      <c r="A165" s="254"/>
      <c r="B165" s="254"/>
      <c r="C165" s="254"/>
      <c r="D165" s="254"/>
      <c r="E165" s="254"/>
      <c r="F165" s="254"/>
      <c r="G165" s="254"/>
      <c r="H165" s="254"/>
      <c r="I165" s="254"/>
      <c r="J165" s="254"/>
      <c r="K165" s="254"/>
      <c r="L165" s="254"/>
      <c r="M165" s="254"/>
    </row>
    <row r="166" spans="1:13" x14ac:dyDescent="0.2">
      <c r="A166" s="254"/>
      <c r="B166" s="254"/>
      <c r="C166" s="254"/>
      <c r="D166" s="254"/>
      <c r="E166" s="254"/>
      <c r="F166" s="254"/>
      <c r="G166" s="254"/>
      <c r="H166" s="254"/>
      <c r="I166" s="254"/>
      <c r="J166" s="254"/>
      <c r="K166" s="254"/>
      <c r="L166" s="254"/>
      <c r="M166" s="254"/>
    </row>
  </sheetData>
  <mergeCells count="14">
    <mergeCell ref="B112:L116"/>
    <mergeCell ref="A2:M2"/>
    <mergeCell ref="A3:M3"/>
    <mergeCell ref="A4:M4"/>
    <mergeCell ref="A7:M7"/>
    <mergeCell ref="A8:M8"/>
    <mergeCell ref="A9:M9"/>
    <mergeCell ref="A10:M10"/>
    <mergeCell ref="B13:B14"/>
    <mergeCell ref="D13:D14"/>
    <mergeCell ref="F13:F14"/>
    <mergeCell ref="H13:H14"/>
    <mergeCell ref="J13:J14"/>
    <mergeCell ref="L13:L14"/>
  </mergeCells>
  <printOptions horizontalCentered="1"/>
  <pageMargins left="0.59055118110236227" right="0.59055118110236227" top="0.59055118110236227" bottom="0.59055118110236227" header="0" footer="0"/>
  <pageSetup scale="50" orientation="portrait" r:id="rId1"/>
  <headerFooter alignWithMargins="0"/>
  <colBreaks count="1" manualBreakCount="1">
    <brk id="13" max="1048575" man="1"/>
  </colBreaks>
  <drawing r:id="rId2"/>
  <legacyDrawing r:id="rId3"/>
  <oleObjects>
    <mc:AlternateContent xmlns:mc="http://schemas.openxmlformats.org/markup-compatibility/2006">
      <mc:Choice Requires="x14">
        <oleObject progId="PBrush" shapeId="23553" r:id="rId4">
          <objectPr defaultSize="0" autoPict="0" r:id="rId5">
            <anchor moveWithCells="1" sizeWithCells="1">
              <from>
                <xdr:col>3</xdr:col>
                <xdr:colOff>647700</xdr:colOff>
                <xdr:row>0</xdr:row>
                <xdr:rowOff>0</xdr:rowOff>
              </from>
              <to>
                <xdr:col>3</xdr:col>
                <xdr:colOff>647700</xdr:colOff>
                <xdr:row>1</xdr:row>
                <xdr:rowOff>342900</xdr:rowOff>
              </to>
            </anchor>
          </objectPr>
        </oleObject>
      </mc:Choice>
      <mc:Fallback>
        <oleObject progId="PBrush" shapeId="235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view="pageBreakPreview" topLeftCell="A25" zoomScale="90" zoomScaleNormal="80" zoomScaleSheetLayoutView="90" workbookViewId="0">
      <selection activeCell="F29" sqref="F29"/>
    </sheetView>
  </sheetViews>
  <sheetFormatPr baseColWidth="10" defaultRowHeight="12.75" x14ac:dyDescent="0.2"/>
  <cols>
    <col min="1" max="1" width="4.28515625" customWidth="1"/>
    <col min="2" max="2" width="17.140625" customWidth="1"/>
    <col min="3" max="3" width="4.28515625" customWidth="1"/>
    <col min="4" max="4" width="71.42578125" customWidth="1"/>
    <col min="5" max="5" width="4.28515625" customWidth="1"/>
    <col min="6" max="6" width="21.42578125" customWidth="1"/>
    <col min="7" max="7" width="4.28515625" customWidth="1"/>
    <col min="8" max="8" width="14.140625" bestFit="1" customWidth="1"/>
    <col min="9" max="9" width="13" customWidth="1"/>
  </cols>
  <sheetData>
    <row r="1" spans="1:8" ht="14.25" customHeight="1" x14ac:dyDescent="0.2">
      <c r="A1" s="1"/>
      <c r="B1" s="1"/>
      <c r="C1" s="1"/>
      <c r="D1" s="1"/>
      <c r="E1" s="1"/>
      <c r="F1" s="1"/>
      <c r="G1" s="1"/>
    </row>
    <row r="2" spans="1:8" ht="18.75" customHeight="1" x14ac:dyDescent="0.2">
      <c r="A2" s="311"/>
      <c r="B2" s="311"/>
      <c r="C2" s="311"/>
      <c r="D2" s="311"/>
      <c r="E2" s="311"/>
      <c r="F2" s="311"/>
      <c r="G2" s="311"/>
    </row>
    <row r="3" spans="1:8" ht="27.75" customHeight="1" x14ac:dyDescent="0.2">
      <c r="A3" s="247"/>
      <c r="B3" s="247"/>
      <c r="C3" s="247"/>
      <c r="D3" s="247"/>
      <c r="E3" s="247"/>
      <c r="F3" s="247"/>
      <c r="G3" s="247"/>
    </row>
    <row r="4" spans="1:8" ht="27" customHeight="1" x14ac:dyDescent="0.2">
      <c r="A4" s="316" t="str">
        <f>+'BALANZA FINAL'!D94</f>
        <v>SISTEMA ESTATAL PARA EL DESARROLLO INTEGRAL DE LA FAMILIA</v>
      </c>
      <c r="B4" s="316"/>
      <c r="C4" s="316"/>
      <c r="D4" s="316"/>
      <c r="E4" s="316"/>
      <c r="F4" s="316"/>
      <c r="G4" s="316"/>
    </row>
    <row r="5" spans="1:8" ht="27" customHeight="1" x14ac:dyDescent="0.2">
      <c r="A5" s="226"/>
      <c r="B5" s="226"/>
      <c r="C5" s="226"/>
      <c r="D5" s="226"/>
      <c r="E5" s="226"/>
      <c r="F5" s="226"/>
      <c r="G5" s="226"/>
    </row>
    <row r="6" spans="1:8" ht="15" customHeight="1" x14ac:dyDescent="0.25">
      <c r="A6" s="320" t="s">
        <v>64</v>
      </c>
      <c r="B6" s="320"/>
      <c r="C6" s="320"/>
      <c r="D6" s="320"/>
      <c r="E6" s="320"/>
      <c r="F6" s="320"/>
      <c r="G6" s="320"/>
    </row>
    <row r="7" spans="1:8" ht="15" customHeight="1" x14ac:dyDescent="0.25">
      <c r="A7" s="320" t="str">
        <f>+'BALANZA FINAL'!D92</f>
        <v>DEL 01 DE ENERO AL 31 DE DICIEMBRE DE 2019</v>
      </c>
      <c r="B7" s="320"/>
      <c r="C7" s="320"/>
      <c r="D7" s="320"/>
      <c r="E7" s="320"/>
      <c r="F7" s="320"/>
      <c r="G7" s="320"/>
    </row>
    <row r="8" spans="1:8" ht="15" customHeight="1" x14ac:dyDescent="0.25">
      <c r="A8" s="320" t="s">
        <v>0</v>
      </c>
      <c r="B8" s="320"/>
      <c r="C8" s="320"/>
      <c r="D8" s="320"/>
      <c r="E8" s="320"/>
      <c r="F8" s="320"/>
      <c r="G8" s="320"/>
    </row>
    <row r="9" spans="1:8" ht="15" customHeight="1" x14ac:dyDescent="0.25">
      <c r="A9" s="320"/>
      <c r="B9" s="320"/>
      <c r="C9" s="320"/>
      <c r="D9" s="320"/>
      <c r="E9" s="320"/>
      <c r="F9" s="320"/>
      <c r="G9" s="320"/>
    </row>
    <row r="10" spans="1:8" ht="15" customHeight="1" x14ac:dyDescent="0.2">
      <c r="A10" s="319"/>
      <c r="B10" s="319"/>
      <c r="C10" s="319"/>
      <c r="D10" s="319"/>
      <c r="E10" s="319"/>
      <c r="F10" s="319"/>
      <c r="G10" s="319"/>
    </row>
    <row r="11" spans="1:8" ht="15" customHeight="1" x14ac:dyDescent="0.2">
      <c r="A11" s="125"/>
      <c r="B11" s="317" t="s">
        <v>65</v>
      </c>
      <c r="C11" s="1"/>
      <c r="D11" s="317" t="s">
        <v>14</v>
      </c>
      <c r="E11" s="125"/>
      <c r="F11" s="317" t="s">
        <v>4</v>
      </c>
      <c r="G11" s="126"/>
    </row>
    <row r="12" spans="1:8" ht="15" customHeight="1" x14ac:dyDescent="0.2">
      <c r="A12" s="125"/>
      <c r="B12" s="317"/>
      <c r="C12" s="121"/>
      <c r="D12" s="317"/>
      <c r="E12" s="127"/>
      <c r="F12" s="317"/>
      <c r="G12" s="126"/>
    </row>
    <row r="13" spans="1:8" ht="15" customHeight="1" x14ac:dyDescent="0.2">
      <c r="A13" s="125"/>
      <c r="B13" s="234"/>
      <c r="C13" s="121"/>
      <c r="D13" s="234"/>
      <c r="E13" s="127"/>
      <c r="F13" s="234"/>
      <c r="G13" s="126"/>
    </row>
    <row r="14" spans="1:8" s="1" customFormat="1" ht="15" customHeight="1" x14ac:dyDescent="0.2">
      <c r="A14" s="125"/>
      <c r="B14" s="225"/>
      <c r="C14" s="121"/>
      <c r="D14" s="225"/>
      <c r="E14" s="127"/>
      <c r="F14" s="225"/>
      <c r="G14" s="126"/>
    </row>
    <row r="15" spans="1:8" s="1" customFormat="1" ht="15" customHeight="1" x14ac:dyDescent="0.25">
      <c r="A15" s="125"/>
      <c r="B15" s="225"/>
      <c r="C15" s="224" t="s">
        <v>179</v>
      </c>
      <c r="D15" s="225"/>
      <c r="E15" s="127"/>
      <c r="F15" s="225"/>
      <c r="G15" s="126"/>
    </row>
    <row r="16" spans="1:8" s="20" customFormat="1" ht="18.75" customHeight="1" x14ac:dyDescent="0.2">
      <c r="A16" s="17"/>
      <c r="B16" s="57">
        <v>132566419</v>
      </c>
      <c r="C16" s="17"/>
      <c r="D16" s="17" t="s">
        <v>159</v>
      </c>
      <c r="E16" s="17"/>
      <c r="F16" s="128">
        <v>293808</v>
      </c>
      <c r="G16" s="129"/>
      <c r="H16" s="250"/>
    </row>
    <row r="17" spans="1:8" s="20" customFormat="1" ht="18.75" customHeight="1" x14ac:dyDescent="0.2">
      <c r="A17" s="17"/>
      <c r="B17" s="57"/>
      <c r="C17" s="17"/>
      <c r="D17" s="17"/>
      <c r="E17" s="17"/>
      <c r="F17" s="128"/>
      <c r="G17" s="129"/>
      <c r="H17" s="250"/>
    </row>
    <row r="18" spans="1:8" s="20" customFormat="1" ht="18.75" customHeight="1" x14ac:dyDescent="0.25">
      <c r="A18" s="17"/>
      <c r="B18" s="57"/>
      <c r="C18" s="224" t="s">
        <v>176</v>
      </c>
      <c r="E18" s="17"/>
      <c r="F18" s="128"/>
      <c r="G18" s="19"/>
    </row>
    <row r="19" spans="1:8" s="20" customFormat="1" ht="18.75" customHeight="1" x14ac:dyDescent="0.2">
      <c r="A19" s="17"/>
      <c r="B19" s="57">
        <v>112491729</v>
      </c>
      <c r="C19" s="17"/>
      <c r="D19" s="17" t="s">
        <v>231</v>
      </c>
      <c r="E19" s="17"/>
      <c r="F19" s="128">
        <v>9</v>
      </c>
      <c r="G19" s="19"/>
    </row>
    <row r="20" spans="1:8" s="20" customFormat="1" ht="18.75" customHeight="1" x14ac:dyDescent="0.2">
      <c r="A20" s="17"/>
      <c r="B20" s="57">
        <v>113202720</v>
      </c>
      <c r="C20" s="17"/>
      <c r="D20" s="17" t="s">
        <v>262</v>
      </c>
      <c r="E20" s="17"/>
      <c r="F20" s="128">
        <v>194</v>
      </c>
      <c r="G20" s="19"/>
    </row>
    <row r="21" spans="1:8" s="20" customFormat="1" ht="18.75" customHeight="1" x14ac:dyDescent="0.2">
      <c r="A21" s="17"/>
      <c r="B21" s="57">
        <v>113202704</v>
      </c>
      <c r="C21" s="17"/>
      <c r="D21" s="17" t="s">
        <v>262</v>
      </c>
      <c r="E21" s="17"/>
      <c r="F21" s="128">
        <v>185</v>
      </c>
      <c r="G21" s="19"/>
    </row>
    <row r="22" spans="1:8" s="20" customFormat="1" ht="18.75" customHeight="1" x14ac:dyDescent="0.25">
      <c r="A22" s="17"/>
      <c r="B22" s="57"/>
      <c r="C22" s="224" t="s">
        <v>177</v>
      </c>
      <c r="D22" s="17"/>
      <c r="E22" s="17"/>
      <c r="F22" s="128"/>
      <c r="G22" s="19"/>
    </row>
    <row r="23" spans="1:8" s="20" customFormat="1" ht="18.75" customHeight="1" x14ac:dyDescent="0.2">
      <c r="A23" s="17"/>
      <c r="B23" s="57">
        <v>150333840</v>
      </c>
      <c r="C23" s="17"/>
      <c r="D23" s="17" t="s">
        <v>173</v>
      </c>
      <c r="E23" s="17"/>
      <c r="F23" s="128">
        <v>136203</v>
      </c>
      <c r="G23" s="19"/>
    </row>
    <row r="24" spans="1:8" s="20" customFormat="1" ht="18.75" customHeight="1" x14ac:dyDescent="0.2">
      <c r="A24" s="17"/>
      <c r="B24" s="57">
        <v>215516233</v>
      </c>
      <c r="C24" s="17"/>
      <c r="D24" s="17" t="s">
        <v>229</v>
      </c>
      <c r="E24" s="17"/>
      <c r="F24" s="128">
        <v>2688</v>
      </c>
      <c r="G24" s="19"/>
    </row>
    <row r="25" spans="1:8" s="20" customFormat="1" ht="18.75" customHeight="1" x14ac:dyDescent="0.2">
      <c r="A25" s="17"/>
      <c r="B25" s="57">
        <v>488622031</v>
      </c>
      <c r="C25" s="17"/>
      <c r="D25" s="17" t="s">
        <v>230</v>
      </c>
      <c r="E25" s="17"/>
      <c r="F25" s="128">
        <v>12695</v>
      </c>
      <c r="G25" s="19"/>
    </row>
    <row r="26" spans="1:8" s="20" customFormat="1" ht="18.75" customHeight="1" x14ac:dyDescent="0.2">
      <c r="A26" s="17"/>
      <c r="B26" s="57">
        <v>111161644</v>
      </c>
      <c r="C26" s="17"/>
      <c r="D26" s="17" t="s">
        <v>187</v>
      </c>
      <c r="E26" s="17"/>
      <c r="F26" s="128">
        <v>132222</v>
      </c>
      <c r="G26" s="19"/>
    </row>
    <row r="27" spans="1:8" s="20" customFormat="1" ht="18.75" customHeight="1" x14ac:dyDescent="0.2">
      <c r="A27" s="17"/>
      <c r="B27" s="57">
        <v>111267337</v>
      </c>
      <c r="C27" s="17"/>
      <c r="D27" s="17" t="s">
        <v>189</v>
      </c>
      <c r="E27" s="17"/>
      <c r="F27" s="128">
        <v>339537</v>
      </c>
      <c r="G27" s="19"/>
    </row>
    <row r="28" spans="1:8" s="20" customFormat="1" ht="18.75" customHeight="1" x14ac:dyDescent="0.2">
      <c r="A28" s="17"/>
      <c r="B28" s="57">
        <v>112659239</v>
      </c>
      <c r="C28" s="17"/>
      <c r="D28" s="17" t="s">
        <v>225</v>
      </c>
      <c r="E28" s="17"/>
      <c r="F28" s="128">
        <v>2314333</v>
      </c>
      <c r="G28" s="19"/>
    </row>
    <row r="29" spans="1:8" s="20" customFormat="1" ht="18.75" customHeight="1" x14ac:dyDescent="0.25">
      <c r="A29" s="17"/>
      <c r="B29" s="57"/>
      <c r="C29" s="224" t="s">
        <v>178</v>
      </c>
      <c r="D29" s="17"/>
      <c r="E29" s="17"/>
      <c r="F29" s="128"/>
      <c r="G29" s="19"/>
    </row>
    <row r="30" spans="1:8" s="20" customFormat="1" ht="18.75" customHeight="1" x14ac:dyDescent="0.2">
      <c r="A30" s="17"/>
      <c r="B30" s="57">
        <v>489182297</v>
      </c>
      <c r="C30" s="17"/>
      <c r="D30" s="17" t="s">
        <v>232</v>
      </c>
      <c r="E30" s="17"/>
      <c r="F30" s="128">
        <v>22</v>
      </c>
      <c r="G30" s="19"/>
    </row>
    <row r="31" spans="1:8" s="20" customFormat="1" ht="18.75" customHeight="1" x14ac:dyDescent="0.2">
      <c r="A31" s="17"/>
      <c r="B31" s="57">
        <v>111350641</v>
      </c>
      <c r="C31" s="17"/>
      <c r="D31" s="17" t="s">
        <v>190</v>
      </c>
      <c r="E31" s="17"/>
      <c r="F31" s="128">
        <v>2159</v>
      </c>
      <c r="G31" s="19"/>
    </row>
    <row r="32" spans="1:8" s="20" customFormat="1" ht="18.75" customHeight="1" x14ac:dyDescent="0.2">
      <c r="A32" s="17"/>
      <c r="B32" s="57">
        <v>111267361</v>
      </c>
      <c r="C32" s="17"/>
      <c r="D32" s="17" t="s">
        <v>190</v>
      </c>
      <c r="E32" s="17"/>
      <c r="F32" s="128">
        <v>112342</v>
      </c>
      <c r="G32" s="19"/>
    </row>
    <row r="33" spans="1:9" s="20" customFormat="1" ht="18.75" customHeight="1" x14ac:dyDescent="0.2">
      <c r="A33" s="17"/>
      <c r="B33" s="57">
        <v>112675765</v>
      </c>
      <c r="C33" s="17"/>
      <c r="D33" s="17" t="s">
        <v>226</v>
      </c>
      <c r="E33" s="17"/>
      <c r="F33" s="128">
        <v>3905</v>
      </c>
      <c r="G33" s="19"/>
    </row>
    <row r="34" spans="1:9" s="20" customFormat="1" ht="18.75" customHeight="1" x14ac:dyDescent="0.2">
      <c r="A34" s="17"/>
      <c r="B34" s="57">
        <v>112675749</v>
      </c>
      <c r="C34" s="17"/>
      <c r="D34" s="17" t="s">
        <v>227</v>
      </c>
      <c r="E34" s="17"/>
      <c r="F34" s="128">
        <v>1032</v>
      </c>
      <c r="G34" s="19"/>
    </row>
    <row r="35" spans="1:9" s="20" customFormat="1" ht="18.75" customHeight="1" x14ac:dyDescent="0.2">
      <c r="A35" s="17"/>
      <c r="B35" s="57">
        <v>112675803</v>
      </c>
      <c r="C35" s="17"/>
      <c r="D35" s="17" t="s">
        <v>228</v>
      </c>
      <c r="E35" s="17"/>
      <c r="F35" s="128">
        <v>88330</v>
      </c>
      <c r="G35" s="19"/>
    </row>
    <row r="36" spans="1:9" s="20" customFormat="1" ht="18.75" customHeight="1" x14ac:dyDescent="0.2">
      <c r="A36" s="17"/>
      <c r="B36" s="57"/>
      <c r="C36" s="17"/>
      <c r="D36" s="17"/>
      <c r="E36" s="17"/>
      <c r="F36" s="128"/>
      <c r="G36" s="19"/>
    </row>
    <row r="37" spans="1:9" s="20" customFormat="1" ht="18.75" customHeight="1" x14ac:dyDescent="0.2">
      <c r="A37" s="17"/>
      <c r="B37" s="57"/>
      <c r="C37" s="17"/>
      <c r="D37" s="17"/>
      <c r="E37" s="17"/>
      <c r="F37" s="128"/>
      <c r="G37" s="19"/>
    </row>
    <row r="38" spans="1:9" s="20" customFormat="1" ht="18.75" customHeight="1" x14ac:dyDescent="0.2">
      <c r="A38" s="17"/>
      <c r="B38" s="57"/>
      <c r="C38" s="17"/>
      <c r="D38" s="17"/>
      <c r="E38" s="17"/>
      <c r="F38" s="128"/>
      <c r="G38" s="19"/>
    </row>
    <row r="39" spans="1:9" s="20" customFormat="1" ht="18.75" customHeight="1" x14ac:dyDescent="0.2">
      <c r="A39" s="17"/>
      <c r="B39" s="57"/>
      <c r="C39" s="17"/>
      <c r="D39" s="17"/>
      <c r="E39" s="17"/>
      <c r="F39" s="128"/>
      <c r="G39" s="19"/>
    </row>
    <row r="40" spans="1:9" s="20" customFormat="1" ht="18.75" customHeight="1" x14ac:dyDescent="0.2">
      <c r="A40" s="17"/>
      <c r="B40" s="57"/>
      <c r="C40" s="17"/>
      <c r="D40" s="17"/>
      <c r="E40" s="17"/>
      <c r="F40" s="128"/>
      <c r="G40" s="19"/>
    </row>
    <row r="41" spans="1:9" s="20" customFormat="1" ht="18.75" customHeight="1" x14ac:dyDescent="0.2">
      <c r="A41" s="17"/>
      <c r="B41" s="57"/>
      <c r="C41" s="17"/>
      <c r="D41" s="17"/>
      <c r="E41" s="17"/>
      <c r="F41" s="128"/>
      <c r="G41" s="19"/>
    </row>
    <row r="42" spans="1:9" s="20" customFormat="1" ht="18.75" customHeight="1" x14ac:dyDescent="0.2">
      <c r="A42" s="17"/>
      <c r="B42" s="57"/>
      <c r="C42" s="17"/>
      <c r="D42" s="17"/>
      <c r="E42" s="17"/>
      <c r="F42" s="128"/>
      <c r="G42" s="19"/>
    </row>
    <row r="43" spans="1:9" s="20" customFormat="1" ht="18.75" customHeight="1" x14ac:dyDescent="0.2">
      <c r="A43" s="17"/>
      <c r="B43" s="57"/>
      <c r="C43" s="17"/>
      <c r="D43" s="17"/>
      <c r="E43" s="17"/>
      <c r="F43" s="128"/>
      <c r="G43" s="19"/>
    </row>
    <row r="44" spans="1:9" s="20" customFormat="1" ht="18.75" customHeight="1" x14ac:dyDescent="0.2">
      <c r="A44" s="17"/>
      <c r="B44" s="57"/>
      <c r="C44" s="17"/>
      <c r="D44" s="17"/>
      <c r="E44" s="17"/>
      <c r="F44" s="128"/>
      <c r="G44" s="19"/>
    </row>
    <row r="45" spans="1:9" s="20" customFormat="1" ht="18.75" customHeight="1" x14ac:dyDescent="0.2">
      <c r="A45" s="17"/>
      <c r="B45" s="57"/>
      <c r="C45" s="17"/>
      <c r="D45" s="17"/>
      <c r="E45" s="17"/>
      <c r="F45" s="128"/>
      <c r="G45" s="19"/>
    </row>
    <row r="46" spans="1:9" s="20" customFormat="1" ht="18.75" customHeight="1" x14ac:dyDescent="0.2">
      <c r="A46" s="17"/>
      <c r="B46" s="57"/>
      <c r="C46" s="17"/>
      <c r="D46" s="17"/>
      <c r="E46" s="17"/>
      <c r="F46" s="128"/>
      <c r="G46" s="19"/>
    </row>
    <row r="47" spans="1:9" s="20" customFormat="1" ht="18.75" customHeight="1" x14ac:dyDescent="0.2">
      <c r="A47" s="17"/>
      <c r="B47" s="57"/>
      <c r="C47" s="17"/>
      <c r="D47" s="17"/>
      <c r="E47" s="17"/>
      <c r="F47" s="128"/>
      <c r="G47" s="19"/>
    </row>
    <row r="48" spans="1:9" s="20" customFormat="1" ht="18.75" customHeight="1" x14ac:dyDescent="0.25">
      <c r="A48" s="22"/>
      <c r="B48" s="318" t="s">
        <v>16</v>
      </c>
      <c r="C48" s="318"/>
      <c r="D48" s="318"/>
      <c r="E48" s="22"/>
      <c r="F48" s="235">
        <f>SUM(F16:F35)</f>
        <v>3439664</v>
      </c>
      <c r="G48" s="52"/>
      <c r="H48" s="144">
        <f>+F48-'BALANZA FINAL'!G17</f>
        <v>0</v>
      </c>
      <c r="I48" s="53"/>
    </row>
    <row r="49" spans="1:7" s="20" customFormat="1" ht="18.75" customHeight="1" x14ac:dyDescent="0.2">
      <c r="A49" s="23" t="s">
        <v>3</v>
      </c>
      <c r="B49" s="23"/>
      <c r="C49" s="23"/>
      <c r="D49" s="23"/>
      <c r="E49" s="23"/>
      <c r="F49" s="23"/>
      <c r="G49" s="23"/>
    </row>
    <row r="50" spans="1:7" s="25" customFormat="1" ht="16.5" customHeight="1" x14ac:dyDescent="0.2">
      <c r="A50" s="24"/>
      <c r="B50" s="24"/>
      <c r="C50" s="24"/>
      <c r="D50" s="24"/>
      <c r="E50" s="24"/>
      <c r="F50" s="118"/>
      <c r="G50" s="26"/>
    </row>
    <row r="51" spans="1:7" x14ac:dyDescent="0.2">
      <c r="A51" s="7"/>
      <c r="B51" s="7"/>
      <c r="C51" s="7"/>
      <c r="D51" s="7"/>
      <c r="E51" s="7"/>
      <c r="F51" s="7"/>
      <c r="G51" s="7"/>
    </row>
    <row r="52" spans="1:7" ht="15" x14ac:dyDescent="0.2">
      <c r="A52" s="7"/>
      <c r="B52" s="7"/>
      <c r="C52" s="7"/>
      <c r="D52" s="7"/>
      <c r="E52" s="7"/>
      <c r="F52" s="27"/>
      <c r="G52" s="7"/>
    </row>
    <row r="53" spans="1:7" x14ac:dyDescent="0.2">
      <c r="A53" s="7"/>
      <c r="B53" s="7"/>
      <c r="C53" s="7"/>
      <c r="D53" s="7"/>
      <c r="E53" s="7"/>
      <c r="F53" s="7"/>
      <c r="G53" s="7"/>
    </row>
    <row r="54" spans="1:7" x14ac:dyDescent="0.2">
      <c r="A54" s="7"/>
      <c r="B54" s="7"/>
      <c r="C54" s="7"/>
      <c r="D54" s="7"/>
      <c r="E54" s="7"/>
      <c r="F54" s="7"/>
      <c r="G54" s="7"/>
    </row>
    <row r="55" spans="1:7" x14ac:dyDescent="0.2">
      <c r="A55" s="7"/>
      <c r="B55" s="7"/>
      <c r="C55" s="7"/>
      <c r="D55" s="7"/>
      <c r="E55" s="7"/>
      <c r="F55" s="11"/>
      <c r="G55" s="7"/>
    </row>
    <row r="56" spans="1:7" x14ac:dyDescent="0.2">
      <c r="A56" s="7"/>
      <c r="B56" s="7"/>
      <c r="C56" s="7"/>
      <c r="D56" s="7"/>
      <c r="E56" s="7"/>
      <c r="F56" s="7"/>
      <c r="G56" s="7"/>
    </row>
    <row r="57" spans="1:7" x14ac:dyDescent="0.2">
      <c r="A57" s="7"/>
      <c r="B57" s="7"/>
      <c r="C57" s="7"/>
      <c r="D57" s="7"/>
      <c r="E57" s="7"/>
      <c r="F57" s="7"/>
      <c r="G57" s="7"/>
    </row>
    <row r="58" spans="1:7" x14ac:dyDescent="0.2">
      <c r="A58" s="7"/>
      <c r="B58" s="7"/>
      <c r="C58" s="7"/>
      <c r="D58" s="7"/>
      <c r="E58" s="7"/>
      <c r="F58" s="11"/>
      <c r="G58" s="7"/>
    </row>
    <row r="59" spans="1:7" x14ac:dyDescent="0.2">
      <c r="A59" s="7"/>
      <c r="B59" s="7"/>
      <c r="C59" s="7"/>
      <c r="D59" s="7"/>
      <c r="E59" s="7"/>
      <c r="F59" s="7"/>
      <c r="G59" s="7"/>
    </row>
    <row r="60" spans="1:7" x14ac:dyDescent="0.2">
      <c r="A60" s="7"/>
      <c r="B60" s="7"/>
      <c r="C60" s="7"/>
      <c r="D60" s="7"/>
      <c r="E60" s="7"/>
      <c r="F60" s="7"/>
      <c r="G60" s="7"/>
    </row>
    <row r="61" spans="1:7" x14ac:dyDescent="0.2">
      <c r="A61" s="7"/>
      <c r="B61" s="7"/>
      <c r="C61" s="7"/>
      <c r="D61" s="7"/>
      <c r="E61" s="7"/>
      <c r="F61" s="7"/>
      <c r="G61" s="7"/>
    </row>
    <row r="62" spans="1:7" x14ac:dyDescent="0.2">
      <c r="A62" s="7"/>
      <c r="B62" s="7"/>
      <c r="C62" s="7"/>
      <c r="D62" s="7"/>
      <c r="E62" s="7"/>
      <c r="F62" s="7"/>
      <c r="G62" s="7"/>
    </row>
    <row r="63" spans="1:7" x14ac:dyDescent="0.2">
      <c r="A63" s="7"/>
      <c r="B63" s="7"/>
      <c r="C63" s="7"/>
      <c r="D63" s="7"/>
      <c r="E63" s="7"/>
      <c r="F63" s="7"/>
      <c r="G63" s="7"/>
    </row>
    <row r="64" spans="1:7" x14ac:dyDescent="0.2">
      <c r="A64" s="7"/>
      <c r="B64" s="7"/>
      <c r="C64" s="7"/>
      <c r="D64" s="7"/>
      <c r="E64" s="7"/>
      <c r="F64" s="7"/>
      <c r="G64" s="7"/>
    </row>
    <row r="65" spans="1:7" x14ac:dyDescent="0.2">
      <c r="A65" s="7"/>
      <c r="B65" s="7"/>
      <c r="C65" s="7"/>
      <c r="D65" s="7"/>
      <c r="E65" s="7"/>
      <c r="F65" s="7"/>
      <c r="G65" s="7"/>
    </row>
    <row r="66" spans="1:7" x14ac:dyDescent="0.2">
      <c r="A66" s="7"/>
      <c r="B66" s="7"/>
      <c r="C66" s="7"/>
      <c r="D66" s="7"/>
      <c r="E66" s="7"/>
      <c r="F66" s="7"/>
      <c r="G66" s="7"/>
    </row>
    <row r="67" spans="1:7" x14ac:dyDescent="0.2">
      <c r="A67" s="7"/>
      <c r="B67" s="7"/>
      <c r="C67" s="7"/>
      <c r="D67" s="7"/>
      <c r="E67" s="7"/>
      <c r="F67" s="7"/>
      <c r="G67" s="7"/>
    </row>
    <row r="68" spans="1:7" x14ac:dyDescent="0.2">
      <c r="A68" s="7"/>
      <c r="B68" s="7"/>
      <c r="C68" s="7"/>
      <c r="D68" s="7"/>
      <c r="E68" s="7"/>
      <c r="F68" s="7"/>
      <c r="G68" s="7"/>
    </row>
    <row r="69" spans="1:7" x14ac:dyDescent="0.2">
      <c r="A69" s="7"/>
      <c r="B69" s="7"/>
      <c r="C69" s="7"/>
      <c r="D69" s="7"/>
      <c r="E69" s="7"/>
      <c r="F69" s="7"/>
      <c r="G69" s="7"/>
    </row>
    <row r="70" spans="1:7" x14ac:dyDescent="0.2">
      <c r="A70" s="7"/>
      <c r="B70" s="7"/>
      <c r="C70" s="7"/>
      <c r="D70" s="7"/>
      <c r="E70" s="7"/>
      <c r="F70" s="7"/>
      <c r="G70" s="7"/>
    </row>
    <row r="71" spans="1:7" x14ac:dyDescent="0.2">
      <c r="A71" s="7"/>
      <c r="B71" s="7"/>
      <c r="C71" s="7"/>
      <c r="D71" s="7"/>
      <c r="E71" s="7"/>
      <c r="F71" s="7"/>
      <c r="G71" s="7"/>
    </row>
    <row r="72" spans="1:7" x14ac:dyDescent="0.2">
      <c r="A72" s="7"/>
      <c r="B72" s="7"/>
      <c r="C72" s="7"/>
      <c r="D72" s="7"/>
      <c r="E72" s="7"/>
      <c r="F72" s="7"/>
      <c r="G72" s="7"/>
    </row>
    <row r="73" spans="1:7" x14ac:dyDescent="0.2">
      <c r="A73" s="7"/>
      <c r="B73" s="7"/>
      <c r="C73" s="7"/>
      <c r="D73" s="7"/>
      <c r="E73" s="7"/>
      <c r="F73" s="7"/>
      <c r="G73" s="7"/>
    </row>
    <row r="74" spans="1:7" x14ac:dyDescent="0.2">
      <c r="A74" s="7"/>
      <c r="B74" s="7"/>
      <c r="C74" s="7"/>
      <c r="D74" s="7"/>
      <c r="E74" s="7"/>
      <c r="F74" s="7"/>
      <c r="G74" s="7"/>
    </row>
    <row r="75" spans="1:7" x14ac:dyDescent="0.2">
      <c r="A75" s="7"/>
      <c r="B75" s="7"/>
      <c r="C75" s="7"/>
      <c r="D75" s="7"/>
      <c r="E75" s="7"/>
      <c r="F75" s="7"/>
      <c r="G75" s="7"/>
    </row>
    <row r="76" spans="1:7" x14ac:dyDescent="0.2">
      <c r="A76" s="7"/>
      <c r="B76" s="7"/>
      <c r="C76" s="7"/>
      <c r="D76" s="7"/>
      <c r="E76" s="7"/>
      <c r="F76" s="7"/>
      <c r="G76" s="7"/>
    </row>
    <row r="77" spans="1:7" x14ac:dyDescent="0.2">
      <c r="A77" s="7"/>
      <c r="B77" s="7"/>
      <c r="C77" s="7"/>
      <c r="D77" s="7"/>
      <c r="E77" s="7"/>
      <c r="F77" s="7"/>
      <c r="G77" s="7"/>
    </row>
    <row r="78" spans="1:7" x14ac:dyDescent="0.2">
      <c r="A78" s="7"/>
      <c r="B78" s="7"/>
      <c r="C78" s="7"/>
      <c r="D78" s="7"/>
      <c r="E78" s="7"/>
      <c r="F78" s="7"/>
      <c r="G78" s="7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7"/>
      <c r="B80" s="7"/>
      <c r="C80" s="7"/>
      <c r="D80" s="7"/>
      <c r="E80" s="7"/>
      <c r="F80" s="7"/>
      <c r="G80" s="7"/>
    </row>
    <row r="81" spans="1:8" x14ac:dyDescent="0.2">
      <c r="A81" s="7"/>
      <c r="B81" s="7"/>
      <c r="C81" s="7"/>
      <c r="D81" s="7"/>
      <c r="E81" s="7"/>
      <c r="F81" s="7"/>
      <c r="G81" s="7"/>
    </row>
    <row r="82" spans="1:8" x14ac:dyDescent="0.2">
      <c r="A82" s="12"/>
      <c r="B82" s="12"/>
      <c r="C82" s="12"/>
      <c r="D82" s="12"/>
      <c r="E82" s="12"/>
      <c r="F82" s="12"/>
      <c r="G82" s="12"/>
    </row>
    <row r="83" spans="1:8" s="1" customFormat="1" x14ac:dyDescent="0.2">
      <c r="A83" s="8"/>
      <c r="B83" s="8"/>
      <c r="C83" s="8"/>
      <c r="D83" s="8"/>
      <c r="E83" s="8"/>
      <c r="F83" s="8"/>
      <c r="G83" s="8"/>
    </row>
    <row r="84" spans="1:8" s="1" customFormat="1" x14ac:dyDescent="0.2">
      <c r="A84" s="10"/>
      <c r="B84" s="10"/>
      <c r="C84" s="10"/>
      <c r="D84" s="10"/>
      <c r="E84" s="10"/>
      <c r="F84" s="10"/>
      <c r="G84" s="10"/>
    </row>
    <row r="85" spans="1:8" s="1" customFormat="1" ht="15" x14ac:dyDescent="0.25">
      <c r="A85" s="13"/>
      <c r="B85" s="13"/>
      <c r="C85" s="13"/>
      <c r="D85" s="13"/>
      <c r="E85" s="13"/>
      <c r="F85" s="13"/>
      <c r="G85" s="13"/>
    </row>
    <row r="86" spans="1:8" s="9" customFormat="1" x14ac:dyDescent="0.2">
      <c r="A86" s="10"/>
      <c r="B86" s="10"/>
      <c r="C86" s="10"/>
      <c r="D86" s="10"/>
      <c r="E86" s="10"/>
      <c r="F86" s="10"/>
      <c r="G86" s="10"/>
      <c r="H86" s="14"/>
    </row>
    <row r="87" spans="1:8" s="1" customFormat="1" x14ac:dyDescent="0.2">
      <c r="A87" s="15"/>
      <c r="B87" s="15"/>
      <c r="C87" s="15"/>
      <c r="D87" s="15"/>
      <c r="E87" s="15"/>
      <c r="F87" s="15"/>
      <c r="G87" s="15"/>
    </row>
    <row r="88" spans="1:8" s="1" customFormat="1" x14ac:dyDescent="0.2">
      <c r="A88" s="16"/>
      <c r="B88" s="16"/>
      <c r="C88" s="16"/>
      <c r="D88" s="16"/>
      <c r="E88" s="16"/>
      <c r="F88" s="16"/>
      <c r="G88" s="16"/>
    </row>
    <row r="89" spans="1:8" s="1" customFormat="1" x14ac:dyDescent="0.2">
      <c r="A89" s="16"/>
      <c r="B89" s="16"/>
      <c r="C89" s="16"/>
      <c r="D89" s="16"/>
      <c r="E89" s="16"/>
      <c r="F89" s="16"/>
      <c r="G89" s="16"/>
    </row>
    <row r="90" spans="1:8" x14ac:dyDescent="0.2">
      <c r="A90" s="12"/>
      <c r="B90" s="12"/>
      <c r="C90" s="12"/>
      <c r="D90" s="12"/>
      <c r="E90" s="12"/>
      <c r="F90" s="12"/>
      <c r="G90" s="12"/>
    </row>
    <row r="91" spans="1:8" x14ac:dyDescent="0.2">
      <c r="A91" s="12"/>
      <c r="B91" s="12"/>
      <c r="C91" s="12"/>
      <c r="D91" s="12"/>
      <c r="E91" s="12"/>
      <c r="F91" s="12"/>
      <c r="G91" s="12"/>
    </row>
    <row r="92" spans="1:8" x14ac:dyDescent="0.2">
      <c r="A92" s="12"/>
      <c r="B92" s="12"/>
      <c r="C92" s="12"/>
      <c r="D92" s="12"/>
      <c r="E92" s="12"/>
      <c r="F92" s="12"/>
      <c r="G92" s="12"/>
    </row>
    <row r="93" spans="1:8" x14ac:dyDescent="0.2">
      <c r="A93" s="12"/>
      <c r="B93" s="12"/>
      <c r="C93" s="12"/>
      <c r="D93" s="12"/>
      <c r="E93" s="12"/>
      <c r="F93" s="12"/>
      <c r="G93" s="12"/>
    </row>
    <row r="94" spans="1:8" x14ac:dyDescent="0.2">
      <c r="A94" s="12"/>
      <c r="B94" s="12"/>
      <c r="C94" s="12"/>
      <c r="D94" s="12"/>
      <c r="E94" s="12"/>
      <c r="F94" s="12"/>
      <c r="G94" s="12"/>
    </row>
    <row r="95" spans="1:8" x14ac:dyDescent="0.2">
      <c r="A95" s="12"/>
      <c r="B95" s="12"/>
      <c r="C95" s="12"/>
      <c r="D95" s="12"/>
      <c r="E95" s="12"/>
      <c r="F95" s="12"/>
      <c r="G95" s="12"/>
    </row>
    <row r="96" spans="1:8" x14ac:dyDescent="0.2">
      <c r="A96" s="12"/>
      <c r="B96" s="12"/>
      <c r="C96" s="12"/>
      <c r="D96" s="12"/>
      <c r="E96" s="12"/>
      <c r="F96" s="12"/>
      <c r="G96" s="12"/>
    </row>
    <row r="97" spans="1:7" x14ac:dyDescent="0.2">
      <c r="A97" s="12"/>
      <c r="B97" s="12"/>
      <c r="C97" s="12"/>
      <c r="D97" s="12"/>
      <c r="E97" s="12"/>
      <c r="F97" s="12"/>
      <c r="G97" s="12"/>
    </row>
    <row r="98" spans="1:7" x14ac:dyDescent="0.2">
      <c r="A98" s="12"/>
      <c r="B98" s="12"/>
      <c r="C98" s="12"/>
      <c r="D98" s="12"/>
      <c r="E98" s="12"/>
      <c r="F98" s="12"/>
      <c r="G98" s="12"/>
    </row>
  </sheetData>
  <mergeCells count="11">
    <mergeCell ref="A2:G2"/>
    <mergeCell ref="A4:G4"/>
    <mergeCell ref="B11:B12"/>
    <mergeCell ref="B48:D48"/>
    <mergeCell ref="F11:F12"/>
    <mergeCell ref="A10:G10"/>
    <mergeCell ref="D11:D12"/>
    <mergeCell ref="A6:G6"/>
    <mergeCell ref="A7:G7"/>
    <mergeCell ref="A9:G9"/>
    <mergeCell ref="A8:G8"/>
  </mergeCells>
  <printOptions horizontalCentered="1" verticalCentered="1"/>
  <pageMargins left="0.59055118110236227" right="0.39370078740157483" top="0.39370078740157483" bottom="0.19685039370078741" header="0" footer="0"/>
  <pageSetup scale="67" orientation="portrait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view="pageBreakPreview" topLeftCell="A19" zoomScale="80" zoomScaleNormal="75" zoomScaleSheetLayoutView="80" workbookViewId="0">
      <selection activeCell="B23" sqref="B23"/>
    </sheetView>
  </sheetViews>
  <sheetFormatPr baseColWidth="10" defaultRowHeight="12.75" x14ac:dyDescent="0.2"/>
  <cols>
    <col min="1" max="1" width="4.28515625" customWidth="1"/>
    <col min="2" max="2" width="88.5703125" customWidth="1"/>
    <col min="3" max="3" width="4.28515625" customWidth="1"/>
    <col min="4" max="4" width="21.42578125" customWidth="1"/>
    <col min="5" max="5" width="4.28515625" customWidth="1"/>
    <col min="6" max="6" width="8.85546875" customWidth="1"/>
    <col min="7" max="7" width="13" customWidth="1"/>
  </cols>
  <sheetData>
    <row r="1" spans="1:6" ht="15" customHeight="1" x14ac:dyDescent="0.2"/>
    <row r="2" spans="1:6" ht="25.5" customHeight="1" x14ac:dyDescent="0.2">
      <c r="A2" s="311"/>
      <c r="B2" s="311"/>
      <c r="C2" s="311"/>
      <c r="D2" s="311"/>
      <c r="E2" s="311"/>
    </row>
    <row r="3" spans="1:6" ht="25.5" customHeight="1" x14ac:dyDescent="0.2">
      <c r="A3" s="247"/>
      <c r="B3" s="247"/>
      <c r="C3" s="247"/>
      <c r="D3" s="247"/>
      <c r="E3" s="247"/>
    </row>
    <row r="4" spans="1:6" ht="25.5" customHeight="1" x14ac:dyDescent="0.2">
      <c r="A4" s="322" t="str">
        <f>+'BALANZA FINAL'!D94</f>
        <v>SISTEMA ESTATAL PARA EL DESARROLLO INTEGRAL DE LA FAMILIA</v>
      </c>
      <c r="B4" s="322"/>
      <c r="C4" s="322"/>
      <c r="D4" s="322"/>
      <c r="E4" s="322"/>
    </row>
    <row r="5" spans="1:6" ht="15" customHeight="1" x14ac:dyDescent="0.25">
      <c r="A5" s="2"/>
      <c r="B5" s="2"/>
      <c r="C5" s="2"/>
      <c r="D5" s="2"/>
      <c r="E5" s="2"/>
    </row>
    <row r="6" spans="1:6" ht="15" customHeight="1" x14ac:dyDescent="0.25">
      <c r="A6" s="2"/>
      <c r="B6" s="2"/>
      <c r="C6" s="2"/>
      <c r="D6" s="2"/>
      <c r="E6" s="2"/>
    </row>
    <row r="7" spans="1:6" ht="15" customHeight="1" x14ac:dyDescent="0.25">
      <c r="A7" s="320" t="s">
        <v>63</v>
      </c>
      <c r="B7" s="320"/>
      <c r="C7" s="320"/>
      <c r="D7" s="320"/>
      <c r="E7" s="320"/>
    </row>
    <row r="8" spans="1:6" ht="1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60"/>
    </row>
    <row r="9" spans="1:6" ht="15" customHeight="1" x14ac:dyDescent="0.25">
      <c r="A9" s="320" t="s">
        <v>0</v>
      </c>
      <c r="B9" s="320"/>
      <c r="C9" s="320"/>
      <c r="D9" s="320"/>
      <c r="E9" s="320"/>
    </row>
    <row r="10" spans="1:6" ht="15" customHeight="1" x14ac:dyDescent="0.2">
      <c r="A10" s="319"/>
      <c r="B10" s="319"/>
      <c r="C10" s="319"/>
      <c r="D10" s="319"/>
      <c r="E10" s="319"/>
    </row>
    <row r="11" spans="1:6" ht="18.75" customHeight="1" x14ac:dyDescent="0.2">
      <c r="A11" s="3"/>
      <c r="B11" s="3"/>
      <c r="C11" s="3"/>
      <c r="D11" s="3"/>
      <c r="E11" s="3"/>
    </row>
    <row r="12" spans="1:6" ht="18.75" customHeight="1" x14ac:dyDescent="0.2">
      <c r="A12" s="3"/>
      <c r="B12" s="3"/>
      <c r="C12" s="3"/>
      <c r="D12" s="3"/>
      <c r="E12" s="3"/>
    </row>
    <row r="13" spans="1:6" ht="18.75" customHeight="1" x14ac:dyDescent="0.2">
      <c r="A13" s="6"/>
      <c r="B13" s="321" t="s">
        <v>14</v>
      </c>
      <c r="C13" s="6"/>
      <c r="D13" s="321" t="s">
        <v>4</v>
      </c>
      <c r="E13" s="4"/>
    </row>
    <row r="14" spans="1:6" ht="18.75" customHeight="1" x14ac:dyDescent="0.2">
      <c r="A14" s="6"/>
      <c r="B14" s="321"/>
      <c r="C14" s="6"/>
      <c r="D14" s="321" t="s">
        <v>4</v>
      </c>
      <c r="E14" s="4"/>
    </row>
    <row r="15" spans="1:6" ht="18.75" customHeight="1" x14ac:dyDescent="0.2">
      <c r="A15" s="6"/>
      <c r="B15" s="321"/>
      <c r="C15" s="6"/>
      <c r="D15" s="321"/>
      <c r="E15" s="4"/>
    </row>
    <row r="16" spans="1:6" s="1" customFormat="1" ht="18.75" customHeight="1" x14ac:dyDescent="0.2">
      <c r="A16" s="125"/>
      <c r="B16" s="121"/>
      <c r="C16" s="125"/>
      <c r="D16" s="121"/>
      <c r="E16" s="126"/>
    </row>
    <row r="17" spans="1:5" s="20" customFormat="1" ht="18.75" customHeight="1" x14ac:dyDescent="0.2">
      <c r="A17" s="17"/>
      <c r="B17" s="17" t="s">
        <v>111</v>
      </c>
      <c r="C17" s="17"/>
      <c r="D17" s="51">
        <v>1341</v>
      </c>
      <c r="E17" s="19"/>
    </row>
    <row r="18" spans="1:5" s="20" customFormat="1" ht="18.75" customHeight="1" x14ac:dyDescent="0.2">
      <c r="A18" s="17"/>
      <c r="B18" s="17"/>
      <c r="D18" s="163"/>
      <c r="E18" s="19"/>
    </row>
    <row r="19" spans="1:5" s="20" customFormat="1" ht="18.75" customHeight="1" x14ac:dyDescent="0.2">
      <c r="A19" s="17"/>
      <c r="D19" s="53"/>
      <c r="E19" s="19"/>
    </row>
    <row r="20" spans="1:5" s="20" customFormat="1" ht="18.75" customHeight="1" x14ac:dyDescent="0.2">
      <c r="A20" s="17"/>
      <c r="D20" s="53"/>
      <c r="E20" s="19"/>
    </row>
    <row r="21" spans="1:5" s="20" customFormat="1" ht="18.75" customHeight="1" x14ac:dyDescent="0.2">
      <c r="A21" s="17"/>
      <c r="B21" s="17"/>
      <c r="D21" s="163"/>
      <c r="E21" s="19"/>
    </row>
    <row r="22" spans="1:5" s="20" customFormat="1" ht="18.75" customHeight="1" x14ac:dyDescent="0.2">
      <c r="A22" s="17"/>
      <c r="E22" s="19"/>
    </row>
    <row r="23" spans="1:5" s="20" customFormat="1" ht="18.75" customHeight="1" x14ac:dyDescent="0.2">
      <c r="A23" s="17"/>
      <c r="E23" s="19"/>
    </row>
    <row r="24" spans="1:5" s="20" customFormat="1" ht="18.75" customHeight="1" x14ac:dyDescent="0.2">
      <c r="A24" s="17"/>
      <c r="B24" s="17"/>
      <c r="C24" s="17"/>
      <c r="D24" s="51"/>
      <c r="E24" s="19"/>
    </row>
    <row r="25" spans="1:5" s="20" customFormat="1" ht="18.75" customHeight="1" x14ac:dyDescent="0.2">
      <c r="A25" s="17"/>
      <c r="E25" s="19"/>
    </row>
    <row r="26" spans="1:5" s="20" customFormat="1" ht="18.75" customHeight="1" x14ac:dyDescent="0.2">
      <c r="A26" s="17"/>
      <c r="B26" s="17"/>
      <c r="C26" s="17"/>
      <c r="D26" s="51"/>
      <c r="E26" s="19"/>
    </row>
    <row r="27" spans="1:5" s="20" customFormat="1" ht="18.75" customHeight="1" x14ac:dyDescent="0.2">
      <c r="A27" s="17"/>
      <c r="B27" s="17"/>
      <c r="C27" s="17"/>
      <c r="D27" s="51"/>
      <c r="E27" s="19"/>
    </row>
    <row r="28" spans="1:5" s="20" customFormat="1" ht="18.75" customHeight="1" x14ac:dyDescent="0.2">
      <c r="A28" s="17"/>
      <c r="B28" s="17"/>
      <c r="C28" s="17"/>
      <c r="D28" s="51"/>
      <c r="E28" s="19"/>
    </row>
    <row r="29" spans="1:5" s="20" customFormat="1" ht="18.75" customHeight="1" x14ac:dyDescent="0.2">
      <c r="A29" s="17"/>
      <c r="D29" s="53"/>
      <c r="E29" s="19"/>
    </row>
    <row r="30" spans="1:5" s="20" customFormat="1" ht="18.75" customHeight="1" x14ac:dyDescent="0.2">
      <c r="A30" s="17"/>
      <c r="B30" s="17"/>
      <c r="C30" s="17"/>
      <c r="D30" s="18"/>
      <c r="E30" s="19"/>
    </row>
    <row r="31" spans="1:5" s="20" customFormat="1" ht="18.75" customHeight="1" x14ac:dyDescent="0.2">
      <c r="A31" s="17"/>
      <c r="B31" s="21"/>
      <c r="C31" s="21"/>
      <c r="D31" s="18"/>
      <c r="E31" s="19"/>
    </row>
    <row r="32" spans="1:5" s="20" customFormat="1" ht="18.75" customHeight="1" x14ac:dyDescent="0.2">
      <c r="A32" s="17"/>
      <c r="B32" s="21"/>
      <c r="C32" s="21"/>
      <c r="D32" s="18"/>
      <c r="E32" s="19"/>
    </row>
    <row r="33" spans="1:5" s="20" customFormat="1" ht="18.75" customHeight="1" x14ac:dyDescent="0.2">
      <c r="A33" s="17"/>
      <c r="B33" s="21"/>
      <c r="C33" s="21"/>
      <c r="D33" s="18"/>
      <c r="E33" s="19"/>
    </row>
    <row r="34" spans="1:5" s="20" customFormat="1" ht="18.75" customHeight="1" x14ac:dyDescent="0.2">
      <c r="A34" s="17"/>
      <c r="B34" s="17"/>
      <c r="C34" s="17"/>
      <c r="D34" s="18"/>
      <c r="E34" s="19"/>
    </row>
    <row r="35" spans="1:5" s="20" customFormat="1" ht="18.75" customHeight="1" x14ac:dyDescent="0.2">
      <c r="A35" s="17"/>
      <c r="B35" s="17"/>
      <c r="C35" s="17"/>
      <c r="D35" s="18"/>
      <c r="E35" s="19"/>
    </row>
    <row r="36" spans="1:5" s="20" customFormat="1" ht="18.75" customHeight="1" x14ac:dyDescent="0.2">
      <c r="A36" s="17"/>
      <c r="B36" s="17"/>
      <c r="C36" s="17"/>
      <c r="D36" s="18"/>
      <c r="E36" s="19"/>
    </row>
    <row r="37" spans="1:5" s="20" customFormat="1" ht="18.75" customHeight="1" x14ac:dyDescent="0.2">
      <c r="A37" s="17"/>
      <c r="B37" s="17"/>
      <c r="C37" s="17"/>
      <c r="D37" s="18"/>
      <c r="E37" s="19"/>
    </row>
    <row r="38" spans="1:5" s="20" customFormat="1" ht="18.75" customHeight="1" x14ac:dyDescent="0.2">
      <c r="A38" s="17"/>
      <c r="B38" s="17"/>
      <c r="C38" s="17"/>
      <c r="D38" s="18"/>
      <c r="E38" s="19"/>
    </row>
    <row r="39" spans="1:5" s="20" customFormat="1" ht="18.75" customHeight="1" x14ac:dyDescent="0.2">
      <c r="A39" s="17"/>
      <c r="B39" s="17"/>
      <c r="C39" s="17"/>
      <c r="D39" s="18"/>
      <c r="E39" s="19"/>
    </row>
    <row r="40" spans="1:5" s="20" customFormat="1" ht="18.75" customHeight="1" x14ac:dyDescent="0.2">
      <c r="A40" s="17"/>
      <c r="B40" s="17"/>
      <c r="C40" s="17"/>
      <c r="D40" s="18"/>
      <c r="E40" s="19"/>
    </row>
    <row r="41" spans="1:5" s="20" customFormat="1" ht="18.75" customHeight="1" x14ac:dyDescent="0.2">
      <c r="A41" s="17"/>
      <c r="B41" s="17"/>
      <c r="C41" s="17"/>
      <c r="D41" s="18"/>
      <c r="E41" s="19"/>
    </row>
    <row r="42" spans="1:5" s="20" customFormat="1" ht="18.75" customHeight="1" x14ac:dyDescent="0.2">
      <c r="A42" s="17"/>
      <c r="B42" s="17"/>
      <c r="C42" s="17"/>
      <c r="D42" s="18"/>
      <c r="E42" s="19"/>
    </row>
    <row r="43" spans="1:5" s="20" customFormat="1" ht="18.75" customHeight="1" x14ac:dyDescent="0.2">
      <c r="A43" s="17"/>
      <c r="B43" s="17"/>
      <c r="C43" s="17"/>
      <c r="D43" s="18"/>
      <c r="E43" s="19"/>
    </row>
    <row r="44" spans="1:5" s="20" customFormat="1" ht="18.75" customHeight="1" x14ac:dyDescent="0.2">
      <c r="A44" s="17"/>
      <c r="B44" s="17"/>
      <c r="C44" s="17"/>
      <c r="D44" s="18"/>
      <c r="E44" s="19"/>
    </row>
    <row r="45" spans="1:5" s="20" customFormat="1" ht="18.75" customHeight="1" x14ac:dyDescent="0.2">
      <c r="A45" s="17"/>
      <c r="B45" s="17"/>
      <c r="C45" s="17"/>
      <c r="D45" s="18"/>
      <c r="E45" s="19"/>
    </row>
    <row r="46" spans="1:5" s="20" customFormat="1" ht="18.75" customHeight="1" x14ac:dyDescent="0.2">
      <c r="A46" s="17"/>
      <c r="B46" s="17"/>
      <c r="C46" s="17"/>
      <c r="D46" s="18"/>
      <c r="E46" s="19"/>
    </row>
    <row r="47" spans="1:5" s="20" customFormat="1" ht="18.75" customHeight="1" x14ac:dyDescent="0.2">
      <c r="A47" s="17"/>
      <c r="B47" s="17"/>
      <c r="C47" s="17"/>
      <c r="D47" s="18"/>
      <c r="E47" s="19"/>
    </row>
    <row r="48" spans="1:5" s="20" customFormat="1" ht="18.75" customHeight="1" x14ac:dyDescent="0.2">
      <c r="A48" s="17"/>
      <c r="B48" s="17"/>
      <c r="C48" s="17"/>
      <c r="D48" s="18"/>
      <c r="E48" s="19"/>
    </row>
    <row r="49" spans="1:6" s="20" customFormat="1" ht="18.75" customHeight="1" x14ac:dyDescent="0.25">
      <c r="A49" s="22"/>
      <c r="B49" s="236" t="s">
        <v>16</v>
      </c>
      <c r="C49" s="22"/>
      <c r="D49" s="237">
        <f>SUM(D17:D47)</f>
        <v>1341</v>
      </c>
      <c r="E49" s="52"/>
      <c r="F49" s="53">
        <f>+D49-'BALANZA FINAL'!G19</f>
        <v>1</v>
      </c>
    </row>
    <row r="50" spans="1:6" s="20" customFormat="1" ht="18.75" customHeight="1" x14ac:dyDescent="0.2">
      <c r="A50" s="23" t="s">
        <v>3</v>
      </c>
      <c r="B50" s="23"/>
      <c r="C50" s="23"/>
      <c r="D50" s="23"/>
      <c r="E50" s="23"/>
    </row>
    <row r="51" spans="1:6" s="20" customFormat="1" ht="18.75" customHeight="1" x14ac:dyDescent="0.2">
      <c r="A51" s="24"/>
      <c r="B51" s="24"/>
      <c r="C51" s="24"/>
      <c r="D51" s="118"/>
      <c r="E51" s="26"/>
    </row>
    <row r="52" spans="1:6" s="55" customFormat="1" ht="18.75" customHeight="1" x14ac:dyDescent="0.25">
      <c r="A52" s="7"/>
      <c r="B52" s="7"/>
      <c r="C52" s="7"/>
      <c r="D52"/>
      <c r="E52" s="7"/>
    </row>
    <row r="53" spans="1:6" s="20" customFormat="1" ht="18.75" customHeight="1" x14ac:dyDescent="0.2">
      <c r="A53" s="7"/>
      <c r="B53" s="7"/>
      <c r="C53" s="7"/>
      <c r="D53" s="27"/>
      <c r="E53" s="7"/>
    </row>
    <row r="54" spans="1:6" s="25" customFormat="1" ht="16.5" customHeight="1" x14ac:dyDescent="0.2">
      <c r="A54" s="7"/>
      <c r="B54" s="7"/>
      <c r="C54" s="7"/>
      <c r="D54" s="7"/>
      <c r="E54" s="7"/>
    </row>
    <row r="55" spans="1:6" x14ac:dyDescent="0.2">
      <c r="A55" s="7"/>
      <c r="B55" s="7"/>
      <c r="C55" s="7"/>
      <c r="D55" s="7"/>
      <c r="E55" s="7"/>
    </row>
    <row r="56" spans="1:6" x14ac:dyDescent="0.2">
      <c r="A56" s="7"/>
      <c r="B56" s="7"/>
      <c r="C56" s="7"/>
      <c r="D56" s="11"/>
      <c r="E56" s="7"/>
    </row>
    <row r="57" spans="1:6" x14ac:dyDescent="0.2">
      <c r="A57" s="7"/>
      <c r="B57" s="7"/>
      <c r="C57" s="7"/>
      <c r="D57" s="7"/>
      <c r="E57" s="7"/>
    </row>
    <row r="58" spans="1:6" x14ac:dyDescent="0.2">
      <c r="A58" s="7"/>
      <c r="B58" s="7"/>
      <c r="C58" s="7"/>
      <c r="D58" s="7"/>
      <c r="E58" s="7"/>
    </row>
    <row r="59" spans="1:6" x14ac:dyDescent="0.2">
      <c r="A59" s="7"/>
      <c r="B59" s="7"/>
      <c r="C59" s="7"/>
      <c r="D59" s="11"/>
      <c r="E59" s="7"/>
    </row>
    <row r="60" spans="1:6" x14ac:dyDescent="0.2">
      <c r="A60" s="7"/>
      <c r="B60" s="7"/>
      <c r="C60" s="7"/>
      <c r="D60" s="7"/>
      <c r="E60" s="7"/>
    </row>
    <row r="61" spans="1:6" x14ac:dyDescent="0.2">
      <c r="A61" s="7"/>
      <c r="B61" s="7"/>
      <c r="C61" s="7"/>
      <c r="D61" s="7"/>
      <c r="E61" s="7"/>
    </row>
    <row r="62" spans="1:6" x14ac:dyDescent="0.2">
      <c r="A62" s="7"/>
      <c r="B62" s="7"/>
      <c r="C62" s="7"/>
      <c r="D62" s="7"/>
      <c r="E62" s="7"/>
    </row>
    <row r="63" spans="1:6" x14ac:dyDescent="0.2">
      <c r="A63" s="7"/>
      <c r="B63" s="7"/>
      <c r="C63" s="7"/>
      <c r="D63" s="7"/>
      <c r="E63" s="7"/>
    </row>
    <row r="64" spans="1:6" x14ac:dyDescent="0.2">
      <c r="A64" s="7"/>
      <c r="B64" s="7"/>
      <c r="C64" s="7"/>
      <c r="D64" s="7"/>
      <c r="E64" s="7"/>
    </row>
    <row r="65" spans="1:5" x14ac:dyDescent="0.2">
      <c r="A65" s="7"/>
      <c r="B65" s="7"/>
      <c r="C65" s="7"/>
      <c r="D65" s="7"/>
      <c r="E65" s="7"/>
    </row>
    <row r="66" spans="1:5" x14ac:dyDescent="0.2">
      <c r="A66" s="7"/>
      <c r="B66" s="7"/>
      <c r="C66" s="7"/>
      <c r="D66" s="7"/>
      <c r="E66" s="7"/>
    </row>
    <row r="67" spans="1:5" x14ac:dyDescent="0.2">
      <c r="A67" s="7"/>
      <c r="B67" s="7"/>
      <c r="C67" s="7"/>
      <c r="D67" s="7"/>
      <c r="E67" s="7"/>
    </row>
    <row r="68" spans="1:5" x14ac:dyDescent="0.2">
      <c r="A68" s="7"/>
      <c r="B68" s="7"/>
      <c r="C68" s="7"/>
      <c r="D68" s="7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7"/>
      <c r="B70" s="7"/>
      <c r="C70" s="7"/>
      <c r="D70" s="7"/>
      <c r="E70" s="7"/>
    </row>
    <row r="71" spans="1:5" x14ac:dyDescent="0.2">
      <c r="A71" s="7"/>
      <c r="B71" s="7"/>
      <c r="C71" s="7"/>
      <c r="D71" s="7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6" x14ac:dyDescent="0.2">
      <c r="A81" s="7"/>
      <c r="B81" s="7"/>
      <c r="C81" s="7"/>
      <c r="D81" s="7"/>
      <c r="E81" s="7"/>
    </row>
    <row r="82" spans="1:6" x14ac:dyDescent="0.2">
      <c r="A82" s="7"/>
      <c r="B82" s="7"/>
      <c r="C82" s="7"/>
      <c r="D82" s="7"/>
      <c r="E82" s="7"/>
    </row>
    <row r="83" spans="1:6" x14ac:dyDescent="0.2">
      <c r="A83" s="12"/>
      <c r="B83" s="12"/>
      <c r="C83" s="12"/>
      <c r="D83" s="12"/>
      <c r="E83" s="12"/>
    </row>
    <row r="84" spans="1:6" x14ac:dyDescent="0.2">
      <c r="A84" s="8"/>
      <c r="B84" s="8"/>
      <c r="C84" s="8"/>
      <c r="D84" s="8"/>
      <c r="E84" s="8"/>
    </row>
    <row r="85" spans="1:6" x14ac:dyDescent="0.2">
      <c r="A85" s="10"/>
      <c r="B85" s="10"/>
      <c r="C85" s="10"/>
      <c r="D85" s="10"/>
      <c r="E85" s="10"/>
    </row>
    <row r="86" spans="1:6" ht="15" x14ac:dyDescent="0.25">
      <c r="A86" s="13"/>
      <c r="B86" s="13"/>
      <c r="C86" s="13"/>
      <c r="D86" s="13"/>
      <c r="E86" s="13"/>
    </row>
    <row r="87" spans="1:6" s="1" customFormat="1" x14ac:dyDescent="0.2">
      <c r="A87" s="10"/>
      <c r="B87" s="10"/>
      <c r="C87" s="10"/>
      <c r="D87" s="10"/>
      <c r="E87" s="10"/>
    </row>
    <row r="88" spans="1:6" s="1" customFormat="1" x14ac:dyDescent="0.2">
      <c r="A88" s="15"/>
      <c r="B88" s="15"/>
      <c r="C88" s="15"/>
      <c r="D88" s="15"/>
      <c r="E88" s="15"/>
    </row>
    <row r="89" spans="1:6" s="1" customFormat="1" x14ac:dyDescent="0.2">
      <c r="A89" s="16"/>
      <c r="B89" s="16"/>
      <c r="C89" s="16"/>
      <c r="D89" s="16"/>
      <c r="E89" s="16"/>
    </row>
    <row r="90" spans="1:6" s="9" customFormat="1" x14ac:dyDescent="0.2">
      <c r="A90" s="16"/>
      <c r="B90" s="16"/>
      <c r="C90" s="16"/>
      <c r="D90" s="16"/>
      <c r="E90" s="16"/>
      <c r="F90" s="14"/>
    </row>
    <row r="91" spans="1:6" s="1" customFormat="1" x14ac:dyDescent="0.2">
      <c r="A91" s="12"/>
      <c r="B91" s="12"/>
      <c r="C91" s="12"/>
      <c r="D91" s="12"/>
      <c r="E91" s="12"/>
    </row>
    <row r="92" spans="1:6" s="1" customFormat="1" x14ac:dyDescent="0.2">
      <c r="A92" s="12"/>
      <c r="B92" s="12"/>
      <c r="C92" s="12"/>
      <c r="D92" s="12"/>
      <c r="E92" s="12"/>
    </row>
    <row r="93" spans="1:6" s="1" customFormat="1" x14ac:dyDescent="0.2">
      <c r="A93" s="12"/>
      <c r="B93" s="12"/>
      <c r="C93" s="12"/>
      <c r="D93" s="12"/>
      <c r="E93" s="12"/>
    </row>
    <row r="94" spans="1:6" x14ac:dyDescent="0.2">
      <c r="A94" s="12"/>
      <c r="B94" s="12"/>
      <c r="C94" s="12"/>
      <c r="D94" s="12"/>
      <c r="E94" s="12"/>
    </row>
    <row r="95" spans="1:6" x14ac:dyDescent="0.2">
      <c r="A95" s="12"/>
      <c r="B95" s="12"/>
      <c r="C95" s="12"/>
      <c r="D95" s="12"/>
      <c r="E95" s="12"/>
    </row>
    <row r="96" spans="1:6" x14ac:dyDescent="0.2">
      <c r="A96" s="12"/>
      <c r="B96" s="12"/>
      <c r="C96" s="12"/>
      <c r="D96" s="12"/>
      <c r="E96" s="12"/>
    </row>
    <row r="97" spans="1:5" x14ac:dyDescent="0.2">
      <c r="A97" s="12"/>
      <c r="B97" s="12"/>
      <c r="C97" s="12"/>
      <c r="D97" s="12"/>
      <c r="E97" s="12"/>
    </row>
    <row r="98" spans="1:5" x14ac:dyDescent="0.2">
      <c r="A98" s="12"/>
      <c r="B98" s="12"/>
      <c r="C98" s="12"/>
      <c r="D98" s="12"/>
      <c r="E98" s="12"/>
    </row>
    <row r="99" spans="1:5" x14ac:dyDescent="0.2">
      <c r="A99" s="12"/>
      <c r="B99" s="12"/>
      <c r="C99" s="12"/>
      <c r="D99" s="12"/>
      <c r="E99" s="12"/>
    </row>
  </sheetData>
  <mergeCells count="8">
    <mergeCell ref="B13:B15"/>
    <mergeCell ref="D13:D15"/>
    <mergeCell ref="A8:E8"/>
    <mergeCell ref="A2:E2"/>
    <mergeCell ref="A4:E4"/>
    <mergeCell ref="A7:E7"/>
    <mergeCell ref="A9:E9"/>
    <mergeCell ref="A10:E10"/>
  </mergeCells>
  <printOptions horizontalCentered="1" verticalCentered="1"/>
  <pageMargins left="0.59055118110236227" right="0.39370078740157483" top="0.39370078740157483" bottom="0.39370078740157483" header="0" footer="0"/>
  <pageSetup scale="79" orientation="portrait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view="pageBreakPreview" topLeftCell="A22" zoomScale="80" zoomScaleNormal="75" zoomScaleSheetLayoutView="80" workbookViewId="0">
      <selection activeCell="D25" sqref="D25"/>
    </sheetView>
  </sheetViews>
  <sheetFormatPr baseColWidth="10" defaultRowHeight="12.75" x14ac:dyDescent="0.2"/>
  <cols>
    <col min="1" max="1" width="4.28515625" customWidth="1"/>
    <col min="2" max="2" width="88.5703125" customWidth="1"/>
    <col min="3" max="3" width="4.28515625" customWidth="1"/>
    <col min="4" max="4" width="21.42578125" customWidth="1"/>
    <col min="5" max="5" width="4.28515625" customWidth="1"/>
    <col min="6" max="6" width="8.85546875" customWidth="1"/>
    <col min="7" max="7" width="13" customWidth="1"/>
    <col min="9" max="14" width="13.7109375" customWidth="1"/>
  </cols>
  <sheetData>
    <row r="1" spans="1:15" ht="15" customHeight="1" x14ac:dyDescent="0.2"/>
    <row r="2" spans="1:15" ht="25.5" customHeight="1" x14ac:dyDescent="0.2">
      <c r="A2" s="311"/>
      <c r="B2" s="311"/>
      <c r="C2" s="311"/>
      <c r="D2" s="311"/>
      <c r="E2" s="311"/>
    </row>
    <row r="3" spans="1:15" ht="25.5" customHeight="1" x14ac:dyDescent="0.2">
      <c r="A3" s="247"/>
      <c r="B3" s="247"/>
      <c r="C3" s="247"/>
      <c r="D3" s="247"/>
      <c r="E3" s="247"/>
    </row>
    <row r="4" spans="1:15" ht="25.5" customHeight="1" x14ac:dyDescent="0.2">
      <c r="A4" s="322" t="str">
        <f>+'BALANZA FINAL'!D94</f>
        <v>SISTEMA ESTATAL PARA EL DESARROLLO INTEGRAL DE LA FAMILIA</v>
      </c>
      <c r="B4" s="322"/>
      <c r="C4" s="322"/>
      <c r="D4" s="322"/>
      <c r="E4" s="322"/>
    </row>
    <row r="5" spans="1:15" ht="15" customHeight="1" x14ac:dyDescent="0.25">
      <c r="A5" s="2"/>
      <c r="B5" s="2"/>
      <c r="C5" s="2"/>
      <c r="D5" s="2"/>
      <c r="E5" s="2"/>
    </row>
    <row r="6" spans="1:15" ht="15" customHeight="1" x14ac:dyDescent="0.25">
      <c r="A6" s="2"/>
      <c r="B6" s="2"/>
      <c r="C6" s="2"/>
      <c r="D6" s="2"/>
      <c r="E6" s="2"/>
    </row>
    <row r="7" spans="1:15" ht="15" customHeight="1" x14ac:dyDescent="0.25">
      <c r="A7" s="320" t="s">
        <v>17</v>
      </c>
      <c r="B7" s="320"/>
      <c r="C7" s="320"/>
      <c r="D7" s="320"/>
      <c r="E7" s="320"/>
    </row>
    <row r="8" spans="1:15" ht="1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60"/>
    </row>
    <row r="9" spans="1:15" ht="15" customHeight="1" x14ac:dyDescent="0.25">
      <c r="A9" s="320" t="s">
        <v>0</v>
      </c>
      <c r="B9" s="320"/>
      <c r="C9" s="320"/>
      <c r="D9" s="320"/>
      <c r="E9" s="320"/>
    </row>
    <row r="10" spans="1:15" ht="15" customHeight="1" x14ac:dyDescent="0.2">
      <c r="A10" s="319"/>
      <c r="B10" s="319"/>
      <c r="C10" s="319"/>
      <c r="D10" s="319"/>
      <c r="E10" s="319"/>
    </row>
    <row r="11" spans="1:15" ht="18.75" customHeight="1" x14ac:dyDescent="0.2">
      <c r="A11" s="3"/>
      <c r="B11" s="3"/>
      <c r="C11" s="3"/>
      <c r="D11" s="3"/>
      <c r="E11" s="3"/>
    </row>
    <row r="12" spans="1:15" ht="18.75" customHeight="1" x14ac:dyDescent="0.2">
      <c r="A12" s="3"/>
      <c r="B12" s="3"/>
      <c r="C12" s="3"/>
      <c r="D12" s="3"/>
      <c r="E12" s="3"/>
    </row>
    <row r="13" spans="1:15" ht="18.75" customHeight="1" x14ac:dyDescent="0.2">
      <c r="A13" s="6"/>
      <c r="B13" s="321" t="s">
        <v>14</v>
      </c>
      <c r="C13" s="6"/>
      <c r="D13" s="321" t="s">
        <v>4</v>
      </c>
      <c r="E13" s="4"/>
    </row>
    <row r="14" spans="1:15" ht="18.75" customHeight="1" x14ac:dyDescent="0.2">
      <c r="A14" s="6"/>
      <c r="B14" s="321"/>
      <c r="C14" s="6"/>
      <c r="D14" s="321" t="s">
        <v>4</v>
      </c>
      <c r="E14" s="4"/>
    </row>
    <row r="15" spans="1:15" ht="18.75" customHeight="1" x14ac:dyDescent="0.2">
      <c r="A15" s="6"/>
      <c r="B15" s="321"/>
      <c r="C15" s="6"/>
      <c r="D15" s="321"/>
      <c r="E15" s="4"/>
    </row>
    <row r="16" spans="1:15" s="20" customFormat="1" ht="18.75" customHeight="1" x14ac:dyDescent="0.2">
      <c r="A16" s="17"/>
      <c r="B16" s="17"/>
      <c r="C16" s="17"/>
      <c r="D16" s="18"/>
      <c r="E16" s="19"/>
      <c r="I16" s="205" t="s">
        <v>125</v>
      </c>
      <c r="J16" s="205" t="s">
        <v>126</v>
      </c>
      <c r="K16" s="205" t="s">
        <v>127</v>
      </c>
      <c r="L16" s="205" t="s">
        <v>128</v>
      </c>
      <c r="M16" s="205" t="s">
        <v>109</v>
      </c>
      <c r="N16" s="120"/>
      <c r="O16" s="120"/>
    </row>
    <row r="17" spans="1:15" s="20" customFormat="1" ht="18.75" customHeight="1" x14ac:dyDescent="0.2">
      <c r="A17" s="17"/>
      <c r="B17" s="17" t="s">
        <v>80</v>
      </c>
      <c r="C17" s="17"/>
      <c r="D17" s="18">
        <v>3117210</v>
      </c>
      <c r="E17" s="19"/>
      <c r="G17" s="170">
        <v>287851.49</v>
      </c>
      <c r="H17" s="170"/>
      <c r="I17" s="144">
        <v>3372051</v>
      </c>
      <c r="J17" s="144">
        <v>23721203</v>
      </c>
      <c r="K17" s="144">
        <v>5553938</v>
      </c>
      <c r="L17" s="144">
        <v>4268720</v>
      </c>
      <c r="M17" s="144">
        <f>SUM(I17:L17)</f>
        <v>36915912</v>
      </c>
      <c r="N17" s="120"/>
      <c r="O17" s="120"/>
    </row>
    <row r="18" spans="1:15" s="20" customFormat="1" ht="18.75" customHeight="1" x14ac:dyDescent="0.2">
      <c r="A18" s="17"/>
      <c r="B18" s="17" t="s">
        <v>132</v>
      </c>
      <c r="C18" s="17"/>
      <c r="D18" s="18">
        <v>256015</v>
      </c>
      <c r="E18" s="19"/>
      <c r="G18" s="170">
        <v>80357.7</v>
      </c>
      <c r="H18" s="170"/>
      <c r="I18" s="144">
        <v>250559</v>
      </c>
      <c r="J18" s="144"/>
      <c r="K18" s="144">
        <v>18349</v>
      </c>
      <c r="L18" s="144">
        <v>1475321</v>
      </c>
      <c r="M18" s="144">
        <f>SUM(I18:L18)</f>
        <v>1744229</v>
      </c>
      <c r="N18" s="120"/>
      <c r="O18" s="120"/>
    </row>
    <row r="19" spans="1:15" s="20" customFormat="1" ht="18.75" customHeight="1" x14ac:dyDescent="0.2">
      <c r="A19" s="17"/>
      <c r="B19" s="17" t="s">
        <v>133</v>
      </c>
      <c r="C19" s="17"/>
      <c r="D19" s="18">
        <v>4121219</v>
      </c>
      <c r="E19" s="19"/>
      <c r="G19" s="170">
        <v>1188.8</v>
      </c>
      <c r="H19" s="170"/>
      <c r="I19" s="208">
        <f>SUM(I17:I18)</f>
        <v>3622610</v>
      </c>
      <c r="J19" s="208">
        <f>SUM(J17:J18)</f>
        <v>23721203</v>
      </c>
      <c r="K19" s="208">
        <f>SUM(K17:K18)</f>
        <v>5572287</v>
      </c>
      <c r="L19" s="208">
        <f>SUM(L17:L18)</f>
        <v>5744041</v>
      </c>
      <c r="M19" s="208">
        <f>SUM(M17:M18)</f>
        <v>38660141</v>
      </c>
      <c r="N19" s="120"/>
      <c r="O19" s="120"/>
    </row>
    <row r="20" spans="1:15" s="20" customFormat="1" ht="18.75" customHeight="1" x14ac:dyDescent="0.2">
      <c r="A20" s="17"/>
      <c r="B20" s="17" t="s">
        <v>134</v>
      </c>
      <c r="C20" s="17"/>
      <c r="D20" s="18">
        <v>1350399</v>
      </c>
      <c r="E20" s="19"/>
      <c r="G20" s="170">
        <v>88347.6</v>
      </c>
      <c r="H20" s="170"/>
      <c r="I20" s="144"/>
      <c r="J20" s="144"/>
      <c r="K20" s="144"/>
      <c r="L20" s="144"/>
      <c r="M20" s="144"/>
      <c r="N20" s="120"/>
      <c r="O20" s="120"/>
    </row>
    <row r="21" spans="1:15" s="20" customFormat="1" ht="18.75" customHeight="1" x14ac:dyDescent="0.2">
      <c r="A21" s="17"/>
      <c r="B21" s="21" t="s">
        <v>135</v>
      </c>
      <c r="C21" s="17"/>
      <c r="D21" s="18">
        <v>161615</v>
      </c>
      <c r="E21" s="19"/>
      <c r="G21" s="170">
        <v>224743.94</v>
      </c>
      <c r="H21" s="170"/>
      <c r="I21" s="144"/>
      <c r="J21" s="144"/>
      <c r="K21" s="144"/>
      <c r="L21" s="144"/>
      <c r="M21" s="144"/>
      <c r="N21" s="120"/>
      <c r="O21" s="120"/>
    </row>
    <row r="22" spans="1:15" s="20" customFormat="1" ht="18.75" customHeight="1" x14ac:dyDescent="0.2">
      <c r="A22" s="17"/>
      <c r="B22" s="21" t="s">
        <v>136</v>
      </c>
      <c r="C22" s="21"/>
      <c r="D22" s="18">
        <v>218189</v>
      </c>
      <c r="E22" s="19"/>
      <c r="G22" s="170">
        <v>340925.17</v>
      </c>
      <c r="H22" s="170"/>
      <c r="I22" s="144"/>
      <c r="J22" s="144"/>
      <c r="K22" s="144"/>
      <c r="L22" s="144"/>
      <c r="M22" s="144"/>
      <c r="N22" s="120"/>
      <c r="O22" s="120"/>
    </row>
    <row r="23" spans="1:15" s="20" customFormat="1" ht="18.75" customHeight="1" x14ac:dyDescent="0.2">
      <c r="A23" s="17"/>
      <c r="B23" s="21" t="s">
        <v>137</v>
      </c>
      <c r="C23" s="21"/>
      <c r="D23" s="18">
        <v>711648</v>
      </c>
      <c r="E23" s="19"/>
      <c r="G23" s="170">
        <v>823226.46</v>
      </c>
      <c r="H23" s="170"/>
      <c r="I23" s="190"/>
      <c r="J23" s="53"/>
      <c r="K23" s="53"/>
      <c r="L23" s="53"/>
      <c r="M23" s="53"/>
    </row>
    <row r="24" spans="1:15" s="20" customFormat="1" ht="18.75" customHeight="1" x14ac:dyDescent="0.2">
      <c r="A24" s="17"/>
      <c r="B24" s="146" t="s">
        <v>138</v>
      </c>
      <c r="C24" s="146"/>
      <c r="D24" s="18">
        <v>4744279</v>
      </c>
      <c r="E24" s="166"/>
      <c r="F24" s="166"/>
      <c r="G24" s="174">
        <v>948683.96</v>
      </c>
      <c r="H24" s="175"/>
      <c r="I24" s="206"/>
      <c r="J24" s="207"/>
      <c r="K24" s="53"/>
      <c r="L24" s="53"/>
      <c r="M24" s="53"/>
    </row>
    <row r="25" spans="1:15" s="20" customFormat="1" ht="18.75" customHeight="1" x14ac:dyDescent="0.2">
      <c r="A25" s="17"/>
      <c r="B25" s="146" t="s">
        <v>139</v>
      </c>
      <c r="C25" s="146"/>
      <c r="D25" s="18">
        <v>36400163</v>
      </c>
      <c r="E25" s="166"/>
      <c r="F25" s="166"/>
      <c r="G25" s="174">
        <v>323790.11</v>
      </c>
      <c r="H25" s="175"/>
      <c r="I25" s="175"/>
      <c r="J25" s="164"/>
    </row>
    <row r="26" spans="1:15" s="20" customFormat="1" ht="18.75" customHeight="1" x14ac:dyDescent="0.2">
      <c r="A26" s="17"/>
      <c r="B26" s="146" t="s">
        <v>140</v>
      </c>
      <c r="C26" s="146"/>
      <c r="D26" s="18">
        <v>1075278</v>
      </c>
      <c r="E26" s="166"/>
      <c r="F26" s="166"/>
      <c r="G26" s="174">
        <v>135630.70000000001</v>
      </c>
      <c r="H26" s="175"/>
      <c r="I26" s="175"/>
      <c r="J26" s="164"/>
    </row>
    <row r="27" spans="1:15" s="20" customFormat="1" ht="18.75" customHeight="1" x14ac:dyDescent="0.2">
      <c r="A27" s="17"/>
      <c r="B27" s="146"/>
      <c r="C27" s="166"/>
      <c r="D27" s="18"/>
      <c r="E27" s="166"/>
      <c r="F27" s="166"/>
      <c r="G27" s="174">
        <v>127959.12</v>
      </c>
      <c r="H27" s="175"/>
      <c r="I27" s="175"/>
      <c r="J27" s="164"/>
    </row>
    <row r="28" spans="1:15" s="20" customFormat="1" ht="18.75" customHeight="1" x14ac:dyDescent="0.2">
      <c r="A28" s="17"/>
      <c r="B28" s="165"/>
      <c r="C28" s="166"/>
      <c r="D28" s="166"/>
      <c r="E28" s="166"/>
      <c r="F28" s="166"/>
      <c r="G28" s="194">
        <v>343181.8</v>
      </c>
      <c r="H28" s="175"/>
      <c r="I28" s="175"/>
      <c r="J28" s="164"/>
      <c r="M28" s="250">
        <f>+D17-2920037</f>
        <v>197173</v>
      </c>
    </row>
    <row r="29" spans="1:15" s="20" customFormat="1" ht="18.75" customHeight="1" x14ac:dyDescent="0.2">
      <c r="A29" s="17"/>
      <c r="B29" s="165"/>
      <c r="C29" s="166"/>
      <c r="D29" s="166"/>
      <c r="E29" s="166"/>
      <c r="F29" s="166"/>
      <c r="G29" s="194">
        <v>24840</v>
      </c>
      <c r="H29" s="176"/>
      <c r="I29" s="176"/>
      <c r="J29" s="164"/>
    </row>
    <row r="30" spans="1:15" s="20" customFormat="1" ht="18.75" customHeight="1" x14ac:dyDescent="0.2">
      <c r="A30" s="17"/>
      <c r="B30" s="165"/>
      <c r="C30" s="166"/>
      <c r="D30" s="166"/>
      <c r="E30" s="166"/>
      <c r="F30" s="166"/>
      <c r="G30" s="194">
        <v>11531.33</v>
      </c>
      <c r="H30" s="166"/>
      <c r="I30" s="166"/>
      <c r="J30" s="164"/>
    </row>
    <row r="31" spans="1:15" s="20" customFormat="1" ht="18.75" customHeight="1" x14ac:dyDescent="0.2">
      <c r="A31" s="17"/>
      <c r="B31" s="165"/>
      <c r="C31" s="166"/>
      <c r="D31" s="166"/>
      <c r="E31" s="166"/>
      <c r="F31" s="166"/>
      <c r="G31" s="164"/>
      <c r="H31" s="166"/>
      <c r="I31" s="166"/>
      <c r="J31" s="164"/>
    </row>
    <row r="32" spans="1:15" s="20" customFormat="1" ht="18.75" customHeight="1" x14ac:dyDescent="0.2">
      <c r="A32" s="17"/>
      <c r="B32" s="165"/>
      <c r="C32" s="166"/>
      <c r="D32" s="166"/>
      <c r="E32" s="166"/>
      <c r="F32" s="166"/>
      <c r="G32" s="164"/>
      <c r="H32" s="166"/>
      <c r="I32" s="166"/>
      <c r="J32" s="164"/>
    </row>
    <row r="33" spans="1:10" s="20" customFormat="1" ht="18.75" customHeight="1" x14ac:dyDescent="0.2">
      <c r="A33" s="17"/>
      <c r="B33" s="165"/>
      <c r="C33" s="166"/>
      <c r="D33" s="166"/>
      <c r="E33" s="166"/>
      <c r="F33" s="166"/>
      <c r="G33" s="164"/>
      <c r="H33" s="166"/>
      <c r="I33" s="166"/>
      <c r="J33" s="164"/>
    </row>
    <row r="34" spans="1:10" s="20" customFormat="1" ht="18.75" customHeight="1" x14ac:dyDescent="0.2">
      <c r="A34" s="17"/>
      <c r="B34" s="165"/>
      <c r="C34" s="166"/>
      <c r="D34" s="166"/>
      <c r="E34" s="166"/>
      <c r="F34" s="166"/>
      <c r="G34" s="164"/>
      <c r="H34" s="166"/>
      <c r="I34" s="166"/>
      <c r="J34" s="164"/>
    </row>
    <row r="35" spans="1:10" s="20" customFormat="1" ht="18.75" customHeight="1" x14ac:dyDescent="0.2">
      <c r="A35" s="17"/>
      <c r="B35" s="166"/>
      <c r="C35" s="166"/>
      <c r="D35" s="166"/>
      <c r="E35" s="166"/>
      <c r="F35" s="166"/>
      <c r="G35" s="166"/>
      <c r="H35" s="166"/>
      <c r="I35" s="166"/>
      <c r="J35" s="166"/>
    </row>
    <row r="36" spans="1:10" s="20" customFormat="1" ht="18.75" customHeight="1" x14ac:dyDescent="0.2">
      <c r="A36" s="17"/>
      <c r="B36" s="165"/>
      <c r="C36" s="166"/>
      <c r="D36" s="166"/>
      <c r="E36" s="166"/>
      <c r="F36" s="166"/>
      <c r="G36" s="164"/>
      <c r="H36" s="166"/>
      <c r="I36" s="166"/>
      <c r="J36" s="164"/>
    </row>
    <row r="37" spans="1:10" s="20" customFormat="1" ht="18.75" customHeight="1" x14ac:dyDescent="0.2">
      <c r="A37" s="17"/>
      <c r="B37" s="166"/>
      <c r="C37" s="166"/>
      <c r="D37" s="166"/>
      <c r="E37" s="166"/>
      <c r="F37" s="166"/>
      <c r="G37" s="166"/>
      <c r="H37" s="166"/>
      <c r="I37" s="166"/>
      <c r="J37" s="166"/>
    </row>
    <row r="38" spans="1:10" s="20" customFormat="1" ht="18.75" customHeight="1" x14ac:dyDescent="0.2">
      <c r="A38" s="17"/>
      <c r="B38" s="17"/>
      <c r="C38" s="17"/>
      <c r="D38" s="18"/>
      <c r="E38" s="19"/>
    </row>
    <row r="39" spans="1:10" s="20" customFormat="1" ht="18.75" customHeight="1" x14ac:dyDescent="0.2">
      <c r="A39" s="17"/>
      <c r="B39" s="17"/>
      <c r="C39" s="17"/>
      <c r="D39" s="18"/>
      <c r="E39" s="19"/>
    </row>
    <row r="40" spans="1:10" s="20" customFormat="1" ht="18.75" customHeight="1" x14ac:dyDescent="0.2">
      <c r="A40" s="17"/>
      <c r="B40" s="17"/>
      <c r="C40" s="17"/>
      <c r="D40" s="18"/>
      <c r="E40" s="19"/>
    </row>
    <row r="41" spans="1:10" s="20" customFormat="1" ht="18.75" customHeight="1" x14ac:dyDescent="0.2">
      <c r="A41" s="17"/>
      <c r="B41" s="17"/>
      <c r="C41" s="17"/>
      <c r="D41" s="18"/>
      <c r="E41" s="19"/>
    </row>
    <row r="42" spans="1:10" s="20" customFormat="1" ht="18.75" customHeight="1" x14ac:dyDescent="0.2">
      <c r="A42" s="17"/>
      <c r="B42" s="17"/>
      <c r="C42" s="17"/>
      <c r="D42" s="18"/>
      <c r="E42" s="19"/>
    </row>
    <row r="43" spans="1:10" s="55" customFormat="1" ht="18.75" customHeight="1" x14ac:dyDescent="0.25">
      <c r="A43" s="22"/>
      <c r="B43" s="7"/>
      <c r="C43" s="7"/>
      <c r="D43" s="7"/>
      <c r="E43" s="52"/>
    </row>
    <row r="44" spans="1:10" s="20" customFormat="1" ht="18.75" customHeight="1" x14ac:dyDescent="0.2">
      <c r="A44" s="23" t="s">
        <v>3</v>
      </c>
      <c r="B44" s="7"/>
      <c r="C44" s="7"/>
      <c r="D44" s="27"/>
      <c r="E44" s="23"/>
    </row>
    <row r="45" spans="1:10" s="25" customFormat="1" ht="16.5" customHeight="1" x14ac:dyDescent="0.2">
      <c r="A45" s="24"/>
      <c r="B45" s="7"/>
      <c r="C45" s="7"/>
      <c r="D45" s="7"/>
      <c r="E45" s="26"/>
    </row>
    <row r="46" spans="1:10" x14ac:dyDescent="0.2">
      <c r="A46" s="7"/>
      <c r="B46" s="7"/>
      <c r="C46" s="7"/>
      <c r="D46" s="7"/>
      <c r="E46" s="7"/>
    </row>
    <row r="47" spans="1:10" x14ac:dyDescent="0.2">
      <c r="A47" s="7"/>
      <c r="B47" s="7"/>
      <c r="C47" s="7"/>
      <c r="D47" s="11"/>
      <c r="E47" s="7"/>
    </row>
    <row r="48" spans="1:10" x14ac:dyDescent="0.2">
      <c r="A48" s="7"/>
      <c r="B48" s="7"/>
      <c r="C48" s="7"/>
      <c r="D48" s="7"/>
      <c r="E48" s="7"/>
    </row>
    <row r="49" spans="1:8" x14ac:dyDescent="0.2">
      <c r="A49" s="7"/>
      <c r="B49" s="7"/>
      <c r="C49" s="7"/>
      <c r="D49" s="7"/>
      <c r="E49" s="7"/>
    </row>
    <row r="50" spans="1:8" x14ac:dyDescent="0.2">
      <c r="A50" s="7"/>
      <c r="B50" s="7"/>
      <c r="C50" s="7"/>
      <c r="D50" s="11"/>
      <c r="E50" s="7"/>
    </row>
    <row r="51" spans="1:8" x14ac:dyDescent="0.2">
      <c r="A51" s="7"/>
      <c r="B51" s="7"/>
      <c r="C51" s="7"/>
      <c r="D51" s="7"/>
      <c r="E51" s="7"/>
    </row>
    <row r="52" spans="1:8" x14ac:dyDescent="0.2">
      <c r="A52" s="7"/>
      <c r="B52" s="7"/>
      <c r="C52" s="7"/>
      <c r="D52" s="7"/>
      <c r="E52" s="7"/>
    </row>
    <row r="53" spans="1:8" x14ac:dyDescent="0.2">
      <c r="A53" s="7"/>
      <c r="B53" s="7"/>
      <c r="C53" s="7"/>
      <c r="D53" s="7"/>
      <c r="E53" s="7"/>
    </row>
    <row r="54" spans="1:8" x14ac:dyDescent="0.2">
      <c r="A54" s="7"/>
      <c r="B54" s="7"/>
      <c r="C54" s="7"/>
      <c r="D54" s="7"/>
      <c r="E54" s="7"/>
    </row>
    <row r="55" spans="1:8" x14ac:dyDescent="0.2">
      <c r="A55" s="7"/>
      <c r="B55" s="7"/>
      <c r="C55" s="7"/>
      <c r="D55" s="7"/>
      <c r="E55" s="7"/>
    </row>
    <row r="56" spans="1:8" x14ac:dyDescent="0.2">
      <c r="A56" s="7"/>
      <c r="B56" s="7"/>
      <c r="C56" s="7"/>
      <c r="D56" s="7"/>
      <c r="E56" s="7"/>
    </row>
    <row r="57" spans="1:8" x14ac:dyDescent="0.2">
      <c r="A57" s="7"/>
      <c r="B57" s="7"/>
      <c r="C57" s="7"/>
      <c r="D57" s="7"/>
      <c r="E57" s="7"/>
    </row>
    <row r="58" spans="1:8" x14ac:dyDescent="0.2">
      <c r="A58" s="7"/>
      <c r="B58" s="7"/>
      <c r="C58" s="7"/>
      <c r="D58" s="7"/>
      <c r="E58" s="7"/>
    </row>
    <row r="59" spans="1:8" x14ac:dyDescent="0.2">
      <c r="A59" s="7"/>
      <c r="B59" s="7"/>
      <c r="C59" s="7"/>
      <c r="D59" s="7"/>
      <c r="E59" s="7"/>
    </row>
    <row r="60" spans="1:8" ht="15.75" x14ac:dyDescent="0.25">
      <c r="A60" s="7"/>
      <c r="B60" s="236" t="s">
        <v>16</v>
      </c>
      <c r="C60" s="22"/>
      <c r="D60" s="237">
        <f>SUM(D17:D58)</f>
        <v>52156015</v>
      </c>
      <c r="E60" s="7"/>
      <c r="G60" s="169">
        <f>+D60-'BALANZA FINAL'!G24</f>
        <v>0</v>
      </c>
      <c r="H60" s="179"/>
    </row>
    <row r="61" spans="1:8" ht="15" hidden="1" x14ac:dyDescent="0.2">
      <c r="A61" s="7"/>
      <c r="B61" s="23"/>
      <c r="C61" s="23"/>
      <c r="D61" s="23"/>
      <c r="E61" s="7"/>
    </row>
    <row r="62" spans="1:8" ht="15" hidden="1" x14ac:dyDescent="0.2">
      <c r="A62" s="7"/>
      <c r="B62" s="24"/>
      <c r="C62" s="24"/>
      <c r="D62" s="105">
        <f>+'[1]BZA DE COMP'!$H$25</f>
        <v>45362283</v>
      </c>
      <c r="E62" s="7"/>
    </row>
    <row r="63" spans="1:8" hidden="1" x14ac:dyDescent="0.2">
      <c r="A63" s="7"/>
      <c r="B63" s="7"/>
      <c r="C63" s="7"/>
      <c r="D63" s="7"/>
      <c r="E63" s="7"/>
    </row>
    <row r="64" spans="1:8" x14ac:dyDescent="0.2">
      <c r="A64" s="7"/>
      <c r="B64" s="7"/>
      <c r="C64" s="7"/>
      <c r="D64" s="7"/>
      <c r="E64" s="7"/>
    </row>
    <row r="65" spans="1:5" ht="15" x14ac:dyDescent="0.2">
      <c r="A65" s="7"/>
      <c r="B65" s="7"/>
      <c r="C65" s="7"/>
      <c r="D65" s="118"/>
      <c r="E65" s="7"/>
    </row>
    <row r="66" spans="1:5" x14ac:dyDescent="0.2">
      <c r="A66" s="7"/>
      <c r="B66" s="7"/>
      <c r="C66" s="7"/>
      <c r="D66" s="7"/>
      <c r="E66" s="7"/>
    </row>
    <row r="67" spans="1:5" x14ac:dyDescent="0.2">
      <c r="A67" s="7"/>
      <c r="B67" s="7"/>
      <c r="C67" s="7"/>
      <c r="D67" s="7"/>
      <c r="E67" s="7"/>
    </row>
    <row r="68" spans="1:5" x14ac:dyDescent="0.2">
      <c r="A68" s="7"/>
      <c r="B68" s="7"/>
      <c r="C68" s="7"/>
      <c r="D68" s="7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7"/>
      <c r="B70" s="7"/>
      <c r="C70" s="7"/>
      <c r="D70" s="7"/>
      <c r="E70" s="7"/>
    </row>
    <row r="71" spans="1:5" x14ac:dyDescent="0.2">
      <c r="A71" s="7"/>
      <c r="B71" s="7"/>
      <c r="C71" s="7"/>
      <c r="D71" s="7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12"/>
      <c r="C75" s="12"/>
      <c r="D75" s="12"/>
      <c r="E75" s="7"/>
    </row>
    <row r="76" spans="1:5" x14ac:dyDescent="0.2">
      <c r="A76" s="7"/>
      <c r="B76" s="8"/>
      <c r="C76" s="8"/>
      <c r="D76" s="8"/>
      <c r="E76" s="7"/>
    </row>
    <row r="77" spans="1:5" x14ac:dyDescent="0.2">
      <c r="A77" s="7"/>
      <c r="B77" s="10"/>
      <c r="C77" s="10"/>
      <c r="D77" s="10"/>
      <c r="E77" s="7"/>
    </row>
    <row r="78" spans="1:5" ht="15" x14ac:dyDescent="0.25">
      <c r="A78" s="12"/>
      <c r="B78" s="13"/>
      <c r="C78" s="13"/>
      <c r="D78" s="13"/>
      <c r="E78" s="12"/>
    </row>
    <row r="79" spans="1:5" s="1" customFormat="1" x14ac:dyDescent="0.2">
      <c r="A79" s="8"/>
      <c r="B79" s="10"/>
      <c r="C79" s="10"/>
      <c r="D79" s="10"/>
      <c r="E79" s="8"/>
    </row>
    <row r="80" spans="1:5" s="1" customFormat="1" x14ac:dyDescent="0.2">
      <c r="A80" s="10"/>
      <c r="B80" s="15"/>
      <c r="C80" s="15"/>
      <c r="D80" s="15"/>
      <c r="E80" s="10"/>
    </row>
    <row r="81" spans="1:6" s="1" customFormat="1" ht="15" x14ac:dyDescent="0.25">
      <c r="A81" s="13"/>
      <c r="B81" s="16"/>
      <c r="C81" s="16"/>
      <c r="D81" s="16"/>
      <c r="E81" s="13"/>
    </row>
    <row r="82" spans="1:6" s="9" customFormat="1" x14ac:dyDescent="0.2">
      <c r="A82" s="10"/>
      <c r="B82" s="16"/>
      <c r="C82" s="16"/>
      <c r="D82" s="16"/>
      <c r="E82" s="10"/>
      <c r="F82" s="14"/>
    </row>
    <row r="83" spans="1:6" s="1" customFormat="1" x14ac:dyDescent="0.2">
      <c r="A83" s="15"/>
      <c r="B83" s="12"/>
      <c r="C83" s="12"/>
      <c r="D83" s="12"/>
      <c r="E83" s="15"/>
    </row>
    <row r="84" spans="1:6" s="1" customFormat="1" x14ac:dyDescent="0.2">
      <c r="A84" s="16"/>
      <c r="B84" s="12"/>
      <c r="C84" s="12"/>
      <c r="D84" s="12"/>
      <c r="E84" s="16"/>
    </row>
    <row r="85" spans="1:6" s="1" customFormat="1" x14ac:dyDescent="0.2">
      <c r="A85" s="16"/>
      <c r="B85" s="12"/>
      <c r="C85" s="12"/>
      <c r="D85" s="12"/>
      <c r="E85" s="16"/>
    </row>
    <row r="86" spans="1:6" x14ac:dyDescent="0.2">
      <c r="A86" s="12"/>
      <c r="B86" s="12"/>
      <c r="C86" s="12"/>
      <c r="D86" s="12"/>
      <c r="E86" s="12"/>
    </row>
    <row r="87" spans="1:6" x14ac:dyDescent="0.2">
      <c r="A87" s="12"/>
      <c r="B87" s="12"/>
      <c r="C87" s="12"/>
      <c r="D87" s="12"/>
      <c r="E87" s="12"/>
    </row>
    <row r="88" spans="1:6" x14ac:dyDescent="0.2">
      <c r="A88" s="12"/>
      <c r="B88" s="12"/>
      <c r="C88" s="12"/>
      <c r="D88" s="12"/>
      <c r="E88" s="12"/>
    </row>
    <row r="89" spans="1:6" x14ac:dyDescent="0.2">
      <c r="A89" s="12"/>
      <c r="B89" s="12"/>
      <c r="C89" s="12"/>
      <c r="D89" s="12"/>
      <c r="E89" s="12"/>
    </row>
    <row r="90" spans="1:6" x14ac:dyDescent="0.2">
      <c r="A90" s="12"/>
      <c r="B90" s="12"/>
      <c r="C90" s="12"/>
      <c r="D90" s="12"/>
      <c r="E90" s="12"/>
    </row>
    <row r="91" spans="1:6" x14ac:dyDescent="0.2">
      <c r="A91" s="12"/>
      <c r="B91" s="12"/>
      <c r="C91" s="12"/>
      <c r="D91" s="12"/>
      <c r="E91" s="12"/>
    </row>
    <row r="92" spans="1:6" x14ac:dyDescent="0.2">
      <c r="A92" s="12"/>
      <c r="E92" s="12"/>
    </row>
    <row r="93" spans="1:6" x14ac:dyDescent="0.2">
      <c r="A93" s="12"/>
      <c r="E93" s="12"/>
    </row>
    <row r="94" spans="1:6" x14ac:dyDescent="0.2">
      <c r="A94" s="12"/>
      <c r="E94" s="12"/>
    </row>
  </sheetData>
  <mergeCells count="8">
    <mergeCell ref="B13:B15"/>
    <mergeCell ref="D13:D15"/>
    <mergeCell ref="A8:E8"/>
    <mergeCell ref="A2:E2"/>
    <mergeCell ref="A4:E4"/>
    <mergeCell ref="A7:E7"/>
    <mergeCell ref="A9:E9"/>
    <mergeCell ref="A10:E10"/>
  </mergeCells>
  <printOptions horizontalCentered="1" verticalCentered="1"/>
  <pageMargins left="0.59055118110236227" right="0.39370078740157483" top="0.39370078740157483" bottom="0.39370078740157483" header="0" footer="0"/>
  <pageSetup scale="70" orientation="portrait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view="pageBreakPreview" topLeftCell="A19" zoomScale="80" zoomScaleNormal="75" zoomScaleSheetLayoutView="80" workbookViewId="0">
      <selection activeCell="A9" sqref="A9:E9"/>
    </sheetView>
  </sheetViews>
  <sheetFormatPr baseColWidth="10" defaultRowHeight="12.75" x14ac:dyDescent="0.2"/>
  <cols>
    <col min="1" max="1" width="4.28515625" customWidth="1"/>
    <col min="2" max="2" width="88.5703125" customWidth="1"/>
    <col min="3" max="3" width="4.28515625" customWidth="1"/>
    <col min="4" max="4" width="21.42578125" customWidth="1"/>
    <col min="5" max="5" width="4.28515625" customWidth="1"/>
    <col min="6" max="6" width="8.85546875" customWidth="1"/>
    <col min="7" max="7" width="13" customWidth="1"/>
  </cols>
  <sheetData>
    <row r="1" spans="1:6" ht="15" customHeight="1" x14ac:dyDescent="0.2"/>
    <row r="2" spans="1:6" ht="25.5" customHeight="1" x14ac:dyDescent="0.2">
      <c r="A2" s="311"/>
      <c r="B2" s="311"/>
      <c r="C2" s="311"/>
      <c r="D2" s="311"/>
      <c r="E2" s="311"/>
    </row>
    <row r="3" spans="1:6" ht="25.5" customHeight="1" x14ac:dyDescent="0.2">
      <c r="A3" s="247"/>
      <c r="B3" s="247"/>
      <c r="C3" s="247"/>
      <c r="D3" s="247"/>
      <c r="E3" s="247"/>
    </row>
    <row r="4" spans="1:6" ht="25.5" customHeight="1" x14ac:dyDescent="0.2">
      <c r="A4" s="322" t="str">
        <f>+'BALANZA FINAL'!D94</f>
        <v>SISTEMA ESTATAL PARA EL DESARROLLO INTEGRAL DE LA FAMILIA</v>
      </c>
      <c r="B4" s="322"/>
      <c r="C4" s="322"/>
      <c r="D4" s="322"/>
      <c r="E4" s="322"/>
    </row>
    <row r="5" spans="1:6" ht="15" customHeight="1" x14ac:dyDescent="0.25">
      <c r="A5" s="2"/>
      <c r="B5" s="2"/>
      <c r="C5" s="2"/>
      <c r="D5" s="2"/>
      <c r="E5" s="2"/>
    </row>
    <row r="6" spans="1:6" ht="15" customHeight="1" x14ac:dyDescent="0.25">
      <c r="A6" s="2"/>
      <c r="B6" s="2"/>
      <c r="C6" s="2"/>
      <c r="D6" s="2"/>
      <c r="E6" s="2"/>
    </row>
    <row r="7" spans="1:6" ht="15" customHeight="1" x14ac:dyDescent="0.25">
      <c r="A7" s="320" t="s">
        <v>18</v>
      </c>
      <c r="B7" s="320"/>
      <c r="C7" s="320"/>
      <c r="D7" s="320"/>
      <c r="E7" s="320"/>
    </row>
    <row r="8" spans="1:6" ht="1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60"/>
    </row>
    <row r="9" spans="1:6" ht="15" customHeight="1" x14ac:dyDescent="0.25">
      <c r="A9" s="320" t="s">
        <v>0</v>
      </c>
      <c r="B9" s="320"/>
      <c r="C9" s="320"/>
      <c r="D9" s="320"/>
      <c r="E9" s="320"/>
    </row>
    <row r="10" spans="1:6" ht="15" customHeight="1" x14ac:dyDescent="0.2">
      <c r="A10" s="319"/>
      <c r="B10" s="319"/>
      <c r="C10" s="319"/>
      <c r="D10" s="319"/>
      <c r="E10" s="319"/>
    </row>
    <row r="11" spans="1:6" ht="18.75" customHeight="1" x14ac:dyDescent="0.2">
      <c r="A11" s="3"/>
      <c r="B11" s="3"/>
      <c r="C11" s="3"/>
      <c r="D11" s="3"/>
      <c r="E11" s="3"/>
    </row>
    <row r="12" spans="1:6" ht="18.75" customHeight="1" x14ac:dyDescent="0.2">
      <c r="A12" s="3"/>
      <c r="B12" s="3"/>
      <c r="C12" s="3"/>
      <c r="D12" s="3"/>
      <c r="E12" s="3"/>
    </row>
    <row r="13" spans="1:6" ht="18.75" customHeight="1" x14ac:dyDescent="0.2">
      <c r="A13" s="6"/>
      <c r="B13" s="321" t="s">
        <v>14</v>
      </c>
      <c r="C13" s="6"/>
      <c r="D13" s="321" t="s">
        <v>4</v>
      </c>
      <c r="E13" s="4"/>
    </row>
    <row r="14" spans="1:6" ht="18.75" customHeight="1" x14ac:dyDescent="0.2">
      <c r="A14" s="6"/>
      <c r="B14" s="321"/>
      <c r="C14" s="6"/>
      <c r="D14" s="321" t="s">
        <v>4</v>
      </c>
      <c r="E14" s="4"/>
    </row>
    <row r="15" spans="1:6" ht="18.75" customHeight="1" x14ac:dyDescent="0.2">
      <c r="A15" s="6"/>
      <c r="B15" s="321"/>
      <c r="C15" s="6"/>
      <c r="D15" s="321"/>
      <c r="E15" s="4"/>
    </row>
    <row r="16" spans="1:6" s="20" customFormat="1" ht="18.75" customHeight="1" x14ac:dyDescent="0.2">
      <c r="A16" s="17"/>
      <c r="B16" s="17"/>
      <c r="C16" s="17"/>
      <c r="D16" s="18"/>
      <c r="E16" s="19"/>
    </row>
    <row r="17" spans="1:5" s="20" customFormat="1" ht="21.75" customHeight="1" x14ac:dyDescent="0.2">
      <c r="A17" s="17"/>
      <c r="B17" s="17" t="s">
        <v>79</v>
      </c>
      <c r="C17" s="17"/>
      <c r="D17" s="18">
        <v>10228726</v>
      </c>
      <c r="E17" s="19"/>
    </row>
    <row r="18" spans="1:5" s="20" customFormat="1" ht="18.75" customHeight="1" x14ac:dyDescent="0.2">
      <c r="A18" s="17"/>
      <c r="B18" s="17"/>
      <c r="C18" s="17"/>
      <c r="D18" s="18"/>
      <c r="E18" s="19"/>
    </row>
    <row r="19" spans="1:5" s="20" customFormat="1" ht="18.75" customHeight="1" x14ac:dyDescent="0.2">
      <c r="A19" s="17"/>
      <c r="B19" s="17"/>
      <c r="C19" s="17"/>
      <c r="D19" s="18"/>
      <c r="E19" s="19"/>
    </row>
    <row r="20" spans="1:5" s="20" customFormat="1" ht="18.75" customHeight="1" x14ac:dyDescent="0.2">
      <c r="A20" s="17"/>
      <c r="B20" s="17"/>
      <c r="C20" s="17"/>
      <c r="D20" s="18"/>
      <c r="E20" s="19"/>
    </row>
    <row r="21" spans="1:5" s="20" customFormat="1" ht="18.75" customHeight="1" x14ac:dyDescent="0.2">
      <c r="A21" s="17"/>
      <c r="B21" s="17"/>
      <c r="C21" s="17"/>
      <c r="D21" s="18"/>
      <c r="E21" s="19"/>
    </row>
    <row r="22" spans="1:5" s="20" customFormat="1" ht="18.75" customHeight="1" x14ac:dyDescent="0.2">
      <c r="A22" s="17"/>
      <c r="B22" s="21"/>
      <c r="C22" s="21"/>
      <c r="D22" s="18"/>
      <c r="E22" s="19"/>
    </row>
    <row r="23" spans="1:5" s="20" customFormat="1" ht="18.75" customHeight="1" x14ac:dyDescent="0.2">
      <c r="A23" s="17"/>
      <c r="B23" s="21"/>
      <c r="C23" s="21"/>
      <c r="D23" s="18"/>
      <c r="E23" s="19"/>
    </row>
    <row r="24" spans="1:5" s="20" customFormat="1" ht="18.75" customHeight="1" x14ac:dyDescent="0.2">
      <c r="A24" s="17"/>
      <c r="B24" s="21"/>
      <c r="C24" s="21"/>
      <c r="D24" s="18"/>
      <c r="E24" s="19"/>
    </row>
    <row r="25" spans="1:5" s="20" customFormat="1" ht="18.75" customHeight="1" x14ac:dyDescent="0.2">
      <c r="A25" s="17"/>
      <c r="B25" s="21"/>
      <c r="C25" s="21"/>
      <c r="D25" s="18"/>
      <c r="E25" s="19"/>
    </row>
    <row r="26" spans="1:5" s="20" customFormat="1" ht="18.75" customHeight="1" x14ac:dyDescent="0.2">
      <c r="A26" s="17"/>
      <c r="B26" s="21"/>
      <c r="C26" s="21"/>
      <c r="D26" s="18"/>
      <c r="E26" s="19"/>
    </row>
    <row r="27" spans="1:5" s="20" customFormat="1" ht="18.75" customHeight="1" x14ac:dyDescent="0.2">
      <c r="A27" s="17"/>
      <c r="B27" s="21"/>
      <c r="C27" s="21"/>
      <c r="D27" s="18"/>
      <c r="E27" s="19"/>
    </row>
    <row r="28" spans="1:5" s="20" customFormat="1" ht="18.75" customHeight="1" x14ac:dyDescent="0.2">
      <c r="A28" s="17"/>
      <c r="B28" s="21"/>
      <c r="C28" s="21"/>
      <c r="D28" s="18"/>
      <c r="E28" s="19"/>
    </row>
    <row r="29" spans="1:5" s="20" customFormat="1" ht="18.75" customHeight="1" x14ac:dyDescent="0.2">
      <c r="A29" s="17"/>
      <c r="B29" s="21"/>
      <c r="C29" s="21"/>
      <c r="D29" s="18"/>
      <c r="E29" s="19"/>
    </row>
    <row r="30" spans="1:5" s="20" customFormat="1" ht="18.75" customHeight="1" x14ac:dyDescent="0.2">
      <c r="A30" s="17"/>
      <c r="B30" s="21"/>
      <c r="C30" s="21"/>
      <c r="D30" s="18"/>
      <c r="E30" s="19"/>
    </row>
    <row r="31" spans="1:5" s="20" customFormat="1" ht="18.75" customHeight="1" x14ac:dyDescent="0.2">
      <c r="A31" s="17"/>
      <c r="B31" s="21"/>
      <c r="C31" s="21"/>
      <c r="D31" s="18"/>
      <c r="E31" s="19"/>
    </row>
    <row r="32" spans="1:5" s="20" customFormat="1" ht="18.75" customHeight="1" x14ac:dyDescent="0.2">
      <c r="A32" s="17"/>
      <c r="B32" s="21"/>
      <c r="C32" s="21"/>
      <c r="D32" s="18"/>
      <c r="E32" s="19"/>
    </row>
    <row r="33" spans="1:5" s="20" customFormat="1" ht="18.75" customHeight="1" x14ac:dyDescent="0.2">
      <c r="A33" s="17"/>
      <c r="B33" s="21"/>
      <c r="C33" s="21"/>
      <c r="D33" s="18"/>
      <c r="E33" s="19"/>
    </row>
    <row r="34" spans="1:5" s="20" customFormat="1" ht="18.75" customHeight="1" x14ac:dyDescent="0.2">
      <c r="A34" s="17"/>
      <c r="B34" s="21"/>
      <c r="C34" s="21"/>
      <c r="D34" s="18"/>
      <c r="E34" s="19"/>
    </row>
    <row r="35" spans="1:5" s="20" customFormat="1" ht="18.75" customHeight="1" x14ac:dyDescent="0.2">
      <c r="A35" s="17"/>
      <c r="B35" s="21"/>
      <c r="C35" s="21"/>
      <c r="D35" s="18"/>
      <c r="E35" s="19"/>
    </row>
    <row r="36" spans="1:5" s="20" customFormat="1" ht="18.75" customHeight="1" x14ac:dyDescent="0.2">
      <c r="A36" s="17"/>
      <c r="B36" s="21"/>
      <c r="C36" s="21"/>
      <c r="D36" s="18"/>
      <c r="E36" s="19"/>
    </row>
    <row r="37" spans="1:5" s="20" customFormat="1" ht="18.75" customHeight="1" x14ac:dyDescent="0.2">
      <c r="A37" s="17"/>
      <c r="B37" s="21"/>
      <c r="C37" s="21"/>
      <c r="D37" s="18"/>
      <c r="E37" s="19"/>
    </row>
    <row r="38" spans="1:5" s="20" customFormat="1" ht="18.75" customHeight="1" x14ac:dyDescent="0.2">
      <c r="A38" s="17"/>
      <c r="B38" s="21"/>
      <c r="C38" s="21"/>
      <c r="D38" s="18"/>
      <c r="E38" s="19"/>
    </row>
    <row r="39" spans="1:5" s="20" customFormat="1" ht="18.75" customHeight="1" x14ac:dyDescent="0.2">
      <c r="A39" s="17"/>
      <c r="B39" s="21"/>
      <c r="C39" s="21"/>
      <c r="D39" s="18"/>
      <c r="E39" s="19"/>
    </row>
    <row r="40" spans="1:5" s="20" customFormat="1" ht="18.75" customHeight="1" x14ac:dyDescent="0.2">
      <c r="A40" s="17"/>
      <c r="B40" s="21"/>
      <c r="C40" s="21"/>
      <c r="D40" s="18"/>
      <c r="E40" s="19"/>
    </row>
    <row r="41" spans="1:5" s="20" customFormat="1" ht="18.75" customHeight="1" x14ac:dyDescent="0.2">
      <c r="A41" s="17"/>
      <c r="B41" s="21"/>
      <c r="C41" s="21"/>
      <c r="D41" s="18"/>
      <c r="E41" s="19"/>
    </row>
    <row r="42" spans="1:5" s="20" customFormat="1" ht="18.75" customHeight="1" x14ac:dyDescent="0.2">
      <c r="A42" s="17"/>
      <c r="B42" s="21"/>
      <c r="C42" s="21"/>
      <c r="D42" s="18"/>
      <c r="E42" s="19"/>
    </row>
    <row r="43" spans="1:5" s="20" customFormat="1" ht="18.75" customHeight="1" x14ac:dyDescent="0.2">
      <c r="A43" s="17"/>
      <c r="B43" s="17"/>
      <c r="C43" s="17"/>
      <c r="D43" s="18"/>
      <c r="E43" s="19"/>
    </row>
    <row r="44" spans="1:5" s="20" customFormat="1" ht="14.25" customHeight="1" x14ac:dyDescent="0.2">
      <c r="A44" s="17"/>
      <c r="B44" s="17"/>
      <c r="C44" s="17"/>
      <c r="D44" s="18"/>
      <c r="E44" s="19"/>
    </row>
    <row r="45" spans="1:5" s="20" customFormat="1" ht="14.25" customHeight="1" x14ac:dyDescent="0.2">
      <c r="A45" s="17"/>
      <c r="B45" s="17"/>
      <c r="C45" s="17"/>
      <c r="D45" s="18"/>
      <c r="E45" s="19"/>
    </row>
    <row r="46" spans="1:5" s="20" customFormat="1" ht="14.25" customHeight="1" x14ac:dyDescent="0.2">
      <c r="A46" s="17"/>
      <c r="B46" s="17"/>
      <c r="C46" s="17"/>
      <c r="D46" s="18"/>
      <c r="E46" s="19"/>
    </row>
    <row r="47" spans="1:5" s="20" customFormat="1" ht="14.25" customHeight="1" x14ac:dyDescent="0.2">
      <c r="A47" s="17"/>
      <c r="B47" s="17"/>
      <c r="C47" s="17"/>
      <c r="D47" s="18"/>
      <c r="E47" s="19"/>
    </row>
    <row r="48" spans="1:5" s="20" customFormat="1" ht="14.25" customHeight="1" x14ac:dyDescent="0.2">
      <c r="A48" s="17"/>
      <c r="B48" s="17"/>
      <c r="C48" s="17"/>
      <c r="D48" s="18"/>
      <c r="E48" s="19"/>
    </row>
    <row r="49" spans="1:7" s="20" customFormat="1" ht="14.25" customHeight="1" x14ac:dyDescent="0.2">
      <c r="A49" s="17"/>
      <c r="B49" s="17"/>
      <c r="C49" s="17"/>
      <c r="D49" s="18"/>
      <c r="E49" s="19"/>
    </row>
    <row r="50" spans="1:7" s="20" customFormat="1" ht="14.25" customHeight="1" x14ac:dyDescent="0.2">
      <c r="A50" s="17"/>
      <c r="B50" s="17"/>
      <c r="C50" s="17"/>
      <c r="D50" s="18"/>
      <c r="E50" s="19"/>
    </row>
    <row r="51" spans="1:7" s="20" customFormat="1" ht="14.25" customHeight="1" x14ac:dyDescent="0.2">
      <c r="A51" s="17"/>
      <c r="B51" s="17"/>
      <c r="C51" s="17"/>
      <c r="D51" s="18"/>
      <c r="E51" s="19"/>
    </row>
    <row r="52" spans="1:7" s="20" customFormat="1" ht="18.75" customHeight="1" x14ac:dyDescent="0.2">
      <c r="A52" s="17"/>
      <c r="B52" s="17"/>
      <c r="C52" s="17"/>
      <c r="D52" s="18"/>
      <c r="E52" s="19"/>
    </row>
    <row r="53" spans="1:7" s="20" customFormat="1" ht="18.75" customHeight="1" x14ac:dyDescent="0.2">
      <c r="A53" s="17"/>
      <c r="B53" s="17"/>
      <c r="C53" s="17"/>
      <c r="D53" s="18"/>
      <c r="E53" s="19"/>
    </row>
    <row r="54" spans="1:7" s="55" customFormat="1" ht="18.75" customHeight="1" x14ac:dyDescent="0.25">
      <c r="A54" s="22"/>
      <c r="B54" s="236" t="s">
        <v>16</v>
      </c>
      <c r="C54" s="22"/>
      <c r="D54" s="237">
        <f>SUM(D16:D52)</f>
        <v>10228726</v>
      </c>
      <c r="E54" s="52"/>
      <c r="G54" s="218">
        <f>+D54-'BALANZA FINAL'!G25</f>
        <v>0</v>
      </c>
    </row>
    <row r="55" spans="1:7" s="20" customFormat="1" ht="18.75" customHeight="1" x14ac:dyDescent="0.2">
      <c r="A55" s="23" t="s">
        <v>3</v>
      </c>
      <c r="B55" s="23"/>
      <c r="C55" s="23"/>
      <c r="D55" s="23"/>
      <c r="E55" s="23"/>
    </row>
    <row r="56" spans="1:7" s="25" customFormat="1" ht="16.5" customHeight="1" x14ac:dyDescent="0.2">
      <c r="A56" s="24"/>
      <c r="B56" s="24"/>
      <c r="C56" s="24"/>
      <c r="D56" s="105"/>
      <c r="E56" s="26"/>
    </row>
    <row r="57" spans="1:7" x14ac:dyDescent="0.2">
      <c r="A57" s="7"/>
      <c r="B57" s="7"/>
      <c r="C57" s="7"/>
      <c r="D57" s="7"/>
      <c r="E57" s="7"/>
    </row>
    <row r="58" spans="1:7" ht="15" x14ac:dyDescent="0.2">
      <c r="A58" s="7"/>
      <c r="B58" s="7"/>
      <c r="C58" s="7"/>
      <c r="D58" s="27"/>
      <c r="E58" s="7"/>
    </row>
    <row r="59" spans="1:7" x14ac:dyDescent="0.2">
      <c r="A59" s="7"/>
      <c r="B59" s="7"/>
      <c r="C59" s="7"/>
      <c r="D59" s="7"/>
      <c r="E59" s="7"/>
    </row>
    <row r="60" spans="1:7" x14ac:dyDescent="0.2">
      <c r="A60" s="7"/>
      <c r="B60" s="7"/>
      <c r="C60" s="7"/>
      <c r="D60" s="7"/>
      <c r="E60" s="7"/>
    </row>
    <row r="61" spans="1:7" x14ac:dyDescent="0.2">
      <c r="A61" s="7"/>
      <c r="B61" s="7"/>
      <c r="C61" s="7"/>
      <c r="D61" s="11"/>
      <c r="E61" s="7"/>
    </row>
    <row r="62" spans="1:7" x14ac:dyDescent="0.2">
      <c r="A62" s="7"/>
      <c r="B62" s="7"/>
      <c r="C62" s="7"/>
      <c r="D62" s="7"/>
      <c r="E62" s="7"/>
    </row>
    <row r="63" spans="1:7" x14ac:dyDescent="0.2">
      <c r="A63" s="7"/>
      <c r="B63" s="7"/>
      <c r="C63" s="7"/>
      <c r="D63" s="7"/>
      <c r="E63" s="7"/>
    </row>
    <row r="64" spans="1:7" x14ac:dyDescent="0.2">
      <c r="A64" s="7"/>
      <c r="B64" s="7"/>
      <c r="C64" s="7"/>
      <c r="D64" s="11"/>
      <c r="E64" s="7"/>
    </row>
    <row r="65" spans="1:5" x14ac:dyDescent="0.2">
      <c r="A65" s="7"/>
      <c r="B65" s="7"/>
      <c r="C65" s="7"/>
      <c r="D65" s="7"/>
      <c r="E65" s="7"/>
    </row>
    <row r="66" spans="1:5" x14ac:dyDescent="0.2">
      <c r="A66" s="7"/>
      <c r="B66" s="7"/>
      <c r="C66" s="7"/>
      <c r="D66" s="7"/>
      <c r="E66" s="7"/>
    </row>
    <row r="67" spans="1:5" x14ac:dyDescent="0.2">
      <c r="A67" s="7"/>
      <c r="B67" s="7"/>
      <c r="C67" s="7"/>
      <c r="D67" s="7"/>
      <c r="E67" s="7"/>
    </row>
    <row r="68" spans="1:5" x14ac:dyDescent="0.2">
      <c r="A68" s="7"/>
      <c r="B68" s="7"/>
      <c r="C68" s="7"/>
      <c r="D68" s="7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7"/>
      <c r="B70" s="7"/>
      <c r="C70" s="7"/>
      <c r="D70" s="7"/>
      <c r="E70" s="7"/>
    </row>
    <row r="71" spans="1:5" x14ac:dyDescent="0.2">
      <c r="A71" s="7"/>
      <c r="B71" s="7"/>
      <c r="C71" s="7"/>
      <c r="D71" s="7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6" x14ac:dyDescent="0.2">
      <c r="A81" s="7"/>
      <c r="B81" s="7"/>
      <c r="C81" s="7"/>
      <c r="D81" s="7"/>
      <c r="E81" s="7"/>
    </row>
    <row r="82" spans="1:6" x14ac:dyDescent="0.2">
      <c r="A82" s="7"/>
      <c r="B82" s="7"/>
      <c r="C82" s="7"/>
      <c r="D82" s="7"/>
      <c r="E82" s="7"/>
    </row>
    <row r="83" spans="1:6" x14ac:dyDescent="0.2">
      <c r="A83" s="7"/>
      <c r="B83" s="7"/>
      <c r="C83" s="7"/>
      <c r="D83" s="7"/>
      <c r="E83" s="7"/>
    </row>
    <row r="84" spans="1:6" x14ac:dyDescent="0.2">
      <c r="A84" s="7"/>
      <c r="B84" s="7"/>
      <c r="C84" s="7"/>
      <c r="D84" s="7"/>
      <c r="E84" s="7"/>
    </row>
    <row r="85" spans="1:6" x14ac:dyDescent="0.2">
      <c r="A85" s="7"/>
      <c r="B85" s="7"/>
      <c r="C85" s="7"/>
      <c r="D85" s="7"/>
      <c r="E85" s="7"/>
    </row>
    <row r="86" spans="1:6" x14ac:dyDescent="0.2">
      <c r="A86" s="7"/>
      <c r="B86" s="7"/>
      <c r="C86" s="7"/>
      <c r="D86" s="7"/>
      <c r="E86" s="7"/>
    </row>
    <row r="87" spans="1:6" x14ac:dyDescent="0.2">
      <c r="A87" s="7"/>
      <c r="B87" s="7"/>
      <c r="C87" s="7"/>
      <c r="D87" s="7"/>
      <c r="E87" s="7"/>
    </row>
    <row r="88" spans="1:6" x14ac:dyDescent="0.2">
      <c r="A88" s="12"/>
      <c r="B88" s="12"/>
      <c r="C88" s="12"/>
      <c r="D88" s="12"/>
      <c r="E88" s="12"/>
    </row>
    <row r="89" spans="1:6" s="1" customFormat="1" x14ac:dyDescent="0.2">
      <c r="A89" s="8"/>
      <c r="B89" s="8"/>
      <c r="C89" s="8"/>
      <c r="D89" s="8"/>
      <c r="E89" s="8"/>
    </row>
    <row r="90" spans="1:6" s="1" customFormat="1" x14ac:dyDescent="0.2">
      <c r="A90" s="10"/>
      <c r="B90" s="10"/>
      <c r="C90" s="10"/>
      <c r="D90" s="10"/>
      <c r="E90" s="10"/>
    </row>
    <row r="91" spans="1:6" s="1" customFormat="1" ht="15" x14ac:dyDescent="0.25">
      <c r="A91" s="13"/>
      <c r="B91" s="13"/>
      <c r="C91" s="13"/>
      <c r="D91" s="13"/>
      <c r="E91" s="13"/>
    </row>
    <row r="92" spans="1:6" s="9" customFormat="1" x14ac:dyDescent="0.2">
      <c r="A92" s="10"/>
      <c r="B92" s="10"/>
      <c r="C92" s="10"/>
      <c r="D92" s="10"/>
      <c r="E92" s="10"/>
      <c r="F92" s="14"/>
    </row>
    <row r="93" spans="1:6" s="1" customFormat="1" x14ac:dyDescent="0.2">
      <c r="A93" s="15"/>
      <c r="B93" s="15"/>
      <c r="C93" s="15"/>
      <c r="D93" s="15"/>
      <c r="E93" s="15"/>
    </row>
    <row r="94" spans="1:6" s="1" customFormat="1" x14ac:dyDescent="0.2">
      <c r="A94" s="16"/>
      <c r="B94" s="16"/>
      <c r="C94" s="16"/>
      <c r="D94" s="16"/>
      <c r="E94" s="16"/>
    </row>
    <row r="95" spans="1:6" s="1" customFormat="1" x14ac:dyDescent="0.2">
      <c r="A95" s="16"/>
      <c r="B95" s="16"/>
      <c r="C95" s="16"/>
      <c r="D95" s="16"/>
      <c r="E95" s="16"/>
    </row>
    <row r="96" spans="1:6" x14ac:dyDescent="0.2">
      <c r="A96" s="12"/>
      <c r="B96" s="12"/>
      <c r="C96" s="12"/>
      <c r="D96" s="12"/>
      <c r="E96" s="12"/>
    </row>
    <row r="97" spans="1:5" x14ac:dyDescent="0.2">
      <c r="A97" s="12"/>
      <c r="B97" s="12"/>
      <c r="C97" s="12"/>
      <c r="D97" s="12"/>
      <c r="E97" s="12"/>
    </row>
    <row r="98" spans="1:5" x14ac:dyDescent="0.2">
      <c r="A98" s="12"/>
      <c r="B98" s="12"/>
      <c r="C98" s="12"/>
      <c r="D98" s="12"/>
      <c r="E98" s="12"/>
    </row>
    <row r="99" spans="1:5" x14ac:dyDescent="0.2">
      <c r="A99" s="12"/>
      <c r="B99" s="12"/>
      <c r="C99" s="12"/>
      <c r="D99" s="12"/>
      <c r="E99" s="12"/>
    </row>
    <row r="100" spans="1:5" x14ac:dyDescent="0.2">
      <c r="A100" s="12"/>
      <c r="B100" s="12"/>
      <c r="C100" s="12"/>
      <c r="D100" s="12"/>
      <c r="E100" s="12"/>
    </row>
    <row r="101" spans="1:5" x14ac:dyDescent="0.2">
      <c r="A101" s="12"/>
      <c r="B101" s="12"/>
      <c r="C101" s="12"/>
      <c r="D101" s="12"/>
      <c r="E101" s="12"/>
    </row>
    <row r="102" spans="1:5" x14ac:dyDescent="0.2">
      <c r="A102" s="12"/>
      <c r="B102" s="12"/>
      <c r="C102" s="12"/>
      <c r="D102" s="12"/>
      <c r="E102" s="12"/>
    </row>
    <row r="103" spans="1:5" x14ac:dyDescent="0.2">
      <c r="A103" s="12"/>
      <c r="B103" s="12"/>
      <c r="C103" s="12"/>
      <c r="D103" s="12"/>
      <c r="E103" s="12"/>
    </row>
    <row r="104" spans="1:5" x14ac:dyDescent="0.2">
      <c r="A104" s="12"/>
      <c r="B104" s="12"/>
      <c r="C104" s="12"/>
      <c r="D104" s="12"/>
      <c r="E104" s="12"/>
    </row>
  </sheetData>
  <mergeCells count="8">
    <mergeCell ref="A9:E9"/>
    <mergeCell ref="A10:E10"/>
    <mergeCell ref="B13:B15"/>
    <mergeCell ref="D13:D15"/>
    <mergeCell ref="A2:E2"/>
    <mergeCell ref="A4:E4"/>
    <mergeCell ref="A7:E7"/>
    <mergeCell ref="A8:E8"/>
  </mergeCells>
  <printOptions horizontalCentered="1" verticalCentered="1"/>
  <pageMargins left="0.78740157480314965" right="0.78740157480314965" top="0.59055118110236227" bottom="0.59055118110236227" header="0" footer="0"/>
  <pageSetup scale="70" orientation="portrait" horizontalDpi="4294967295" vertic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view="pageBreakPreview" topLeftCell="A28" zoomScale="80" zoomScaleNormal="75" zoomScaleSheetLayoutView="80" workbookViewId="0">
      <selection activeCell="A8" sqref="A8:E8"/>
    </sheetView>
  </sheetViews>
  <sheetFormatPr baseColWidth="10" defaultRowHeight="12.75" x14ac:dyDescent="0.2"/>
  <cols>
    <col min="1" max="1" width="4.28515625" customWidth="1"/>
    <col min="2" max="2" width="88.5703125" customWidth="1"/>
    <col min="3" max="3" width="4.28515625" customWidth="1"/>
    <col min="4" max="4" width="21.42578125" customWidth="1"/>
    <col min="5" max="5" width="4.28515625" customWidth="1"/>
    <col min="6" max="6" width="8.85546875" customWidth="1"/>
    <col min="7" max="7" width="13" customWidth="1"/>
  </cols>
  <sheetData>
    <row r="1" spans="1:6" ht="15" customHeight="1" x14ac:dyDescent="0.2"/>
    <row r="2" spans="1:6" ht="25.5" customHeight="1" x14ac:dyDescent="0.2">
      <c r="A2" s="311"/>
      <c r="B2" s="311"/>
      <c r="C2" s="311"/>
      <c r="D2" s="311"/>
      <c r="E2" s="311"/>
    </row>
    <row r="3" spans="1:6" ht="25.5" customHeight="1" x14ac:dyDescent="0.2">
      <c r="A3" s="322"/>
      <c r="B3" s="322"/>
      <c r="C3" s="322"/>
      <c r="D3" s="322"/>
      <c r="E3" s="322"/>
    </row>
    <row r="4" spans="1:6" ht="15" customHeight="1" x14ac:dyDescent="0.25">
      <c r="A4" s="2"/>
      <c r="B4" s="2"/>
      <c r="C4" s="2"/>
      <c r="D4" s="2"/>
      <c r="E4" s="2"/>
    </row>
    <row r="5" spans="1:6" ht="15" customHeight="1" x14ac:dyDescent="0.25">
      <c r="A5" s="2"/>
      <c r="B5" s="2"/>
      <c r="C5" s="2"/>
      <c r="D5" s="2"/>
      <c r="E5" s="2"/>
    </row>
    <row r="6" spans="1:6" ht="15" customHeight="1" x14ac:dyDescent="0.25">
      <c r="A6" s="320" t="s">
        <v>77</v>
      </c>
      <c r="B6" s="320"/>
      <c r="C6" s="320"/>
      <c r="D6" s="320"/>
      <c r="E6" s="320"/>
    </row>
    <row r="7" spans="1:6" ht="15" customHeight="1" x14ac:dyDescent="0.25">
      <c r="A7" s="320" t="str">
        <f>'BALANZA FINAL'!D92</f>
        <v>DEL 01 DE ENERO AL 31 DE DICIEMBRE DE 2019</v>
      </c>
      <c r="B7" s="320"/>
      <c r="C7" s="320"/>
      <c r="D7" s="320"/>
      <c r="E7" s="320"/>
      <c r="F7" s="60"/>
    </row>
    <row r="8" spans="1:6" ht="15" customHeight="1" x14ac:dyDescent="0.25">
      <c r="A8" s="320" t="s">
        <v>0</v>
      </c>
      <c r="B8" s="320"/>
      <c r="C8" s="320"/>
      <c r="D8" s="320"/>
      <c r="E8" s="320"/>
    </row>
    <row r="9" spans="1:6" ht="15" customHeight="1" x14ac:dyDescent="0.2">
      <c r="A9" s="319"/>
      <c r="B9" s="319"/>
      <c r="C9" s="319"/>
      <c r="D9" s="319"/>
      <c r="E9" s="319"/>
    </row>
    <row r="10" spans="1:6" ht="18.75" customHeight="1" x14ac:dyDescent="0.2">
      <c r="A10" s="119"/>
      <c r="B10" s="119"/>
      <c r="C10" s="119"/>
      <c r="D10" s="119"/>
      <c r="E10" s="119"/>
    </row>
    <row r="11" spans="1:6" ht="18.75" customHeight="1" x14ac:dyDescent="0.2">
      <c r="A11" s="119"/>
      <c r="B11" s="119"/>
      <c r="C11" s="119"/>
      <c r="D11" s="119"/>
      <c r="E11" s="119"/>
    </row>
    <row r="12" spans="1:6" ht="18.75" customHeight="1" x14ac:dyDescent="0.2">
      <c r="A12" s="6"/>
      <c r="B12" s="321" t="s">
        <v>14</v>
      </c>
      <c r="C12" s="6"/>
      <c r="D12" s="321" t="s">
        <v>4</v>
      </c>
      <c r="E12" s="4"/>
    </row>
    <row r="13" spans="1:6" ht="18.75" customHeight="1" x14ac:dyDescent="0.2">
      <c r="A13" s="6"/>
      <c r="B13" s="321"/>
      <c r="C13" s="6"/>
      <c r="D13" s="321" t="s">
        <v>4</v>
      </c>
      <c r="E13" s="4"/>
    </row>
    <row r="14" spans="1:6" ht="18.75" customHeight="1" x14ac:dyDescent="0.2">
      <c r="A14" s="6"/>
      <c r="B14" s="321"/>
      <c r="C14" s="6"/>
      <c r="D14" s="321"/>
      <c r="E14" s="4"/>
    </row>
    <row r="15" spans="1:6" s="20" customFormat="1" ht="18.75" customHeight="1" x14ac:dyDescent="0.2">
      <c r="A15" s="17"/>
      <c r="B15" s="17"/>
      <c r="C15" s="17"/>
      <c r="D15" s="18"/>
      <c r="E15" s="19"/>
    </row>
    <row r="16" spans="1:6" s="20" customFormat="1" ht="18.75" customHeight="1" x14ac:dyDescent="0.2">
      <c r="A16" s="17"/>
      <c r="B16" s="17" t="s">
        <v>56</v>
      </c>
      <c r="C16" s="17"/>
      <c r="D16" s="18">
        <v>1993807</v>
      </c>
      <c r="E16" s="19"/>
    </row>
    <row r="17" spans="1:5" s="20" customFormat="1" ht="18.75" customHeight="1" x14ac:dyDescent="0.2">
      <c r="A17" s="17"/>
      <c r="B17" s="17"/>
      <c r="C17" s="17"/>
      <c r="D17" s="18"/>
      <c r="E17" s="19"/>
    </row>
    <row r="18" spans="1:5" s="20" customFormat="1" ht="18.75" customHeight="1" x14ac:dyDescent="0.2">
      <c r="A18" s="17"/>
      <c r="B18" s="17"/>
      <c r="C18" s="17"/>
      <c r="D18" s="18"/>
      <c r="E18" s="19"/>
    </row>
    <row r="19" spans="1:5" s="20" customFormat="1" ht="18.75" customHeight="1" x14ac:dyDescent="0.2">
      <c r="A19" s="17"/>
      <c r="B19" s="17"/>
      <c r="C19" s="17"/>
      <c r="D19" s="18"/>
      <c r="E19" s="19"/>
    </row>
    <row r="20" spans="1:5" s="20" customFormat="1" ht="18.75" customHeight="1" x14ac:dyDescent="0.2">
      <c r="A20" s="17"/>
      <c r="B20" s="21"/>
      <c r="C20" s="17"/>
      <c r="D20" s="18"/>
      <c r="E20" s="19"/>
    </row>
    <row r="21" spans="1:5" s="20" customFormat="1" ht="18.75" customHeight="1" x14ac:dyDescent="0.2">
      <c r="A21" s="17"/>
      <c r="B21" s="21"/>
      <c r="C21" s="21"/>
      <c r="D21" s="18"/>
      <c r="E21" s="19"/>
    </row>
    <row r="22" spans="1:5" s="20" customFormat="1" ht="18.75" customHeight="1" x14ac:dyDescent="0.2">
      <c r="A22" s="17"/>
      <c r="B22" s="21"/>
      <c r="C22" s="21"/>
      <c r="D22" s="18"/>
      <c r="E22" s="19"/>
    </row>
    <row r="23" spans="1:5" s="20" customFormat="1" ht="18.75" customHeight="1" x14ac:dyDescent="0.2">
      <c r="A23" s="17"/>
      <c r="B23" s="21"/>
      <c r="C23" s="21"/>
      <c r="D23" s="18"/>
      <c r="E23" s="19"/>
    </row>
    <row r="24" spans="1:5" s="20" customFormat="1" ht="18.75" customHeight="1" x14ac:dyDescent="0.2">
      <c r="A24" s="17"/>
      <c r="B24" s="21"/>
      <c r="C24" s="21"/>
      <c r="D24" s="18"/>
      <c r="E24" s="19"/>
    </row>
    <row r="25" spans="1:5" s="20" customFormat="1" ht="18.75" customHeight="1" x14ac:dyDescent="0.2">
      <c r="A25" s="17"/>
      <c r="B25" s="17"/>
      <c r="C25" s="21"/>
      <c r="D25" s="18"/>
      <c r="E25" s="19"/>
    </row>
    <row r="26" spans="1:5" s="20" customFormat="1" ht="18.75" customHeight="1" x14ac:dyDescent="0.2">
      <c r="A26" s="17"/>
      <c r="B26" s="17"/>
      <c r="C26" s="17"/>
      <c r="D26" s="18"/>
      <c r="E26" s="19"/>
    </row>
    <row r="27" spans="1:5" s="20" customFormat="1" ht="18.75" customHeight="1" x14ac:dyDescent="0.2">
      <c r="A27" s="17"/>
      <c r="B27" s="17"/>
      <c r="C27" s="17"/>
      <c r="D27" s="18"/>
      <c r="E27" s="19"/>
    </row>
    <row r="28" spans="1:5" s="20" customFormat="1" ht="18.75" customHeight="1" x14ac:dyDescent="0.2">
      <c r="A28" s="17"/>
      <c r="B28" s="17"/>
      <c r="C28" s="17"/>
      <c r="D28" s="18"/>
      <c r="E28" s="19"/>
    </row>
    <row r="29" spans="1:5" s="20" customFormat="1" ht="18.75" customHeight="1" x14ac:dyDescent="0.2">
      <c r="A29" s="17"/>
      <c r="B29" s="17"/>
      <c r="C29" s="17"/>
      <c r="D29" s="18"/>
      <c r="E29" s="19"/>
    </row>
    <row r="30" spans="1:5" s="20" customFormat="1" ht="18.75" customHeight="1" x14ac:dyDescent="0.2">
      <c r="A30" s="17"/>
      <c r="B30" s="17"/>
      <c r="C30" s="17"/>
      <c r="D30" s="18"/>
      <c r="E30" s="19"/>
    </row>
    <row r="31" spans="1:5" s="20" customFormat="1" ht="18.75" customHeight="1" x14ac:dyDescent="0.2">
      <c r="A31" s="17"/>
      <c r="B31" s="17"/>
      <c r="C31" s="17"/>
      <c r="D31" s="18"/>
      <c r="E31" s="19"/>
    </row>
    <row r="32" spans="1:5" s="20" customFormat="1" ht="18.75" customHeight="1" x14ac:dyDescent="0.2">
      <c r="A32" s="17"/>
      <c r="B32" s="17"/>
      <c r="C32" s="17"/>
      <c r="D32" s="18"/>
      <c r="E32" s="19"/>
    </row>
    <row r="33" spans="1:5" s="20" customFormat="1" ht="18.75" customHeight="1" x14ac:dyDescent="0.2">
      <c r="A33" s="17"/>
      <c r="B33" s="17"/>
      <c r="C33" s="17"/>
      <c r="D33" s="18"/>
      <c r="E33" s="19"/>
    </row>
    <row r="34" spans="1:5" s="20" customFormat="1" ht="18.75" customHeight="1" x14ac:dyDescent="0.2">
      <c r="A34" s="17"/>
      <c r="B34" s="17"/>
      <c r="C34" s="17"/>
      <c r="D34" s="18"/>
      <c r="E34" s="19"/>
    </row>
    <row r="35" spans="1:5" s="20" customFormat="1" ht="18.75" customHeight="1" x14ac:dyDescent="0.2">
      <c r="A35" s="17"/>
      <c r="B35" s="17"/>
      <c r="C35" s="17"/>
      <c r="D35" s="18"/>
      <c r="E35" s="19"/>
    </row>
    <row r="36" spans="1:5" s="20" customFormat="1" ht="18.75" customHeight="1" x14ac:dyDescent="0.2">
      <c r="A36" s="17"/>
      <c r="B36" s="17"/>
      <c r="C36" s="17"/>
      <c r="D36" s="18"/>
      <c r="E36" s="19"/>
    </row>
    <row r="37" spans="1:5" s="20" customFormat="1" ht="18.75" customHeight="1" x14ac:dyDescent="0.2">
      <c r="A37" s="17"/>
      <c r="B37" s="17"/>
      <c r="C37" s="17"/>
      <c r="D37" s="18"/>
      <c r="E37" s="19"/>
    </row>
    <row r="38" spans="1:5" s="20" customFormat="1" ht="18.75" customHeight="1" x14ac:dyDescent="0.2">
      <c r="A38" s="17"/>
      <c r="B38" s="17"/>
      <c r="C38" s="17"/>
      <c r="D38" s="18"/>
      <c r="E38" s="19"/>
    </row>
    <row r="39" spans="1:5" s="20" customFormat="1" ht="18.75" customHeight="1" x14ac:dyDescent="0.2">
      <c r="A39" s="17"/>
      <c r="B39" s="17"/>
      <c r="C39" s="17"/>
      <c r="D39" s="18"/>
      <c r="E39" s="19"/>
    </row>
    <row r="40" spans="1:5" s="20" customFormat="1" ht="18.75" customHeight="1" x14ac:dyDescent="0.2">
      <c r="A40" s="17"/>
      <c r="B40" s="17"/>
      <c r="C40" s="17"/>
      <c r="D40" s="18"/>
      <c r="E40" s="19"/>
    </row>
    <row r="41" spans="1:5" s="20" customFormat="1" ht="18.75" customHeight="1" x14ac:dyDescent="0.2">
      <c r="A41" s="17"/>
      <c r="B41" s="17"/>
      <c r="C41" s="17"/>
      <c r="D41" s="18"/>
      <c r="E41" s="19"/>
    </row>
    <row r="42" spans="1:5" s="20" customFormat="1" ht="18.75" customHeight="1" x14ac:dyDescent="0.2">
      <c r="A42" s="17"/>
      <c r="B42" s="17"/>
      <c r="C42" s="17"/>
      <c r="D42" s="18"/>
      <c r="E42" s="19"/>
    </row>
    <row r="43" spans="1:5" s="55" customFormat="1" ht="18.75" customHeight="1" x14ac:dyDescent="0.25">
      <c r="A43" s="22"/>
      <c r="B43" s="7"/>
      <c r="C43" s="7"/>
      <c r="D43" s="7"/>
      <c r="E43" s="52"/>
    </row>
    <row r="44" spans="1:5" s="20" customFormat="1" ht="18.75" customHeight="1" x14ac:dyDescent="0.2">
      <c r="A44" s="23" t="s">
        <v>3</v>
      </c>
      <c r="B44" s="7"/>
      <c r="C44" s="7"/>
      <c r="D44" s="27"/>
      <c r="E44" s="23"/>
    </row>
    <row r="45" spans="1:5" s="25" customFormat="1" ht="16.5" customHeight="1" x14ac:dyDescent="0.2">
      <c r="A45" s="24"/>
      <c r="B45" s="7"/>
      <c r="C45" s="7"/>
      <c r="D45" s="7"/>
      <c r="E45" s="26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11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11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7"/>
      <c r="D52" s="7"/>
      <c r="E52" s="7"/>
    </row>
    <row r="53" spans="1:5" x14ac:dyDescent="0.2">
      <c r="A53" s="7"/>
      <c r="B53" s="7"/>
      <c r="C53" s="7"/>
      <c r="D53" s="7"/>
      <c r="E53" s="7"/>
    </row>
    <row r="54" spans="1:5" x14ac:dyDescent="0.2">
      <c r="A54" s="7"/>
      <c r="B54" s="7"/>
      <c r="C54" s="7"/>
      <c r="D54" s="7"/>
      <c r="E54" s="7"/>
    </row>
    <row r="55" spans="1:5" x14ac:dyDescent="0.2">
      <c r="A55" s="7"/>
      <c r="B55" s="7"/>
      <c r="C55" s="7"/>
      <c r="D55" s="7"/>
      <c r="E55" s="7"/>
    </row>
    <row r="56" spans="1:5" x14ac:dyDescent="0.2">
      <c r="A56" s="7"/>
      <c r="B56" s="7"/>
      <c r="C56" s="7"/>
      <c r="D56" s="7"/>
      <c r="E56" s="7"/>
    </row>
    <row r="57" spans="1:5" x14ac:dyDescent="0.2">
      <c r="A57" s="7"/>
      <c r="B57" s="7"/>
      <c r="C57" s="7"/>
      <c r="D57" s="7"/>
      <c r="E57" s="7"/>
    </row>
    <row r="58" spans="1:5" x14ac:dyDescent="0.2">
      <c r="A58" s="7"/>
      <c r="B58" s="7"/>
      <c r="C58" s="7"/>
      <c r="D58" s="7"/>
      <c r="E58" s="7"/>
    </row>
    <row r="59" spans="1:5" x14ac:dyDescent="0.2">
      <c r="A59" s="7"/>
      <c r="B59" s="7"/>
      <c r="C59" s="7"/>
      <c r="D59" s="7"/>
      <c r="E59" s="7"/>
    </row>
    <row r="60" spans="1:5" ht="15.75" x14ac:dyDescent="0.25">
      <c r="A60" s="7"/>
      <c r="B60" s="236" t="s">
        <v>16</v>
      </c>
      <c r="C60" s="22"/>
      <c r="D60" s="237">
        <f>SUM(D16:D58)</f>
        <v>1993807</v>
      </c>
      <c r="E60" s="7"/>
    </row>
    <row r="61" spans="1:5" ht="15" hidden="1" x14ac:dyDescent="0.2">
      <c r="A61" s="7"/>
      <c r="B61" s="23"/>
      <c r="C61" s="23"/>
      <c r="D61" s="23"/>
      <c r="E61" s="7"/>
    </row>
    <row r="62" spans="1:5" ht="15" hidden="1" x14ac:dyDescent="0.2">
      <c r="A62" s="7"/>
      <c r="B62" s="24"/>
      <c r="C62" s="24"/>
      <c r="D62" s="105">
        <f>+'[1]BZA DE COMP'!$H$25</f>
        <v>45362283</v>
      </c>
      <c r="E62" s="7"/>
    </row>
    <row r="63" spans="1:5" hidden="1" x14ac:dyDescent="0.2">
      <c r="A63" s="7"/>
      <c r="B63" s="7"/>
      <c r="C63" s="7"/>
      <c r="D63" s="7"/>
      <c r="E63" s="7"/>
    </row>
    <row r="64" spans="1:5" x14ac:dyDescent="0.2">
      <c r="A64" s="7"/>
      <c r="B64" s="7"/>
      <c r="C64" s="7"/>
      <c r="D64" s="7"/>
      <c r="E64" s="7"/>
    </row>
    <row r="65" spans="1:5" ht="15" x14ac:dyDescent="0.2">
      <c r="A65" s="7"/>
      <c r="B65" s="7"/>
      <c r="C65" s="7"/>
      <c r="D65" s="118">
        <f>+D60-'BALANZA FINAL'!G26</f>
        <v>0</v>
      </c>
      <c r="E65" s="7"/>
    </row>
    <row r="66" spans="1:5" x14ac:dyDescent="0.2">
      <c r="A66" s="7"/>
      <c r="B66" s="7"/>
      <c r="C66" s="7"/>
      <c r="D66" s="7"/>
      <c r="E66" s="7"/>
    </row>
    <row r="67" spans="1:5" x14ac:dyDescent="0.2">
      <c r="A67" s="7"/>
      <c r="B67" s="7"/>
      <c r="C67" s="7"/>
      <c r="D67" s="7"/>
      <c r="E67" s="7"/>
    </row>
    <row r="68" spans="1:5" x14ac:dyDescent="0.2">
      <c r="A68" s="7"/>
      <c r="B68" s="7"/>
      <c r="C68" s="7"/>
      <c r="D68" s="7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7"/>
      <c r="B70" s="7"/>
      <c r="C70" s="7"/>
      <c r="D70" s="7"/>
      <c r="E70" s="7"/>
    </row>
    <row r="71" spans="1:5" x14ac:dyDescent="0.2">
      <c r="A71" s="7"/>
      <c r="B71" s="7"/>
      <c r="C71" s="7"/>
      <c r="D71" s="7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12"/>
      <c r="C75" s="12"/>
      <c r="D75" s="12"/>
      <c r="E75" s="7"/>
    </row>
    <row r="76" spans="1:5" x14ac:dyDescent="0.2">
      <c r="A76" s="7"/>
      <c r="B76" s="8"/>
      <c r="C76" s="8"/>
      <c r="D76" s="8"/>
      <c r="E76" s="7"/>
    </row>
    <row r="77" spans="1:5" x14ac:dyDescent="0.2">
      <c r="A77" s="7"/>
      <c r="B77" s="10"/>
      <c r="C77" s="10"/>
      <c r="D77" s="10"/>
      <c r="E77" s="7"/>
    </row>
    <row r="78" spans="1:5" ht="15" x14ac:dyDescent="0.25">
      <c r="A78" s="12"/>
      <c r="B78" s="13"/>
      <c r="C78" s="13"/>
      <c r="D78" s="13"/>
      <c r="E78" s="12"/>
    </row>
    <row r="79" spans="1:5" s="1" customFormat="1" x14ac:dyDescent="0.2">
      <c r="A79" s="8"/>
      <c r="B79" s="10"/>
      <c r="C79" s="10"/>
      <c r="D79" s="10"/>
      <c r="E79" s="8"/>
    </row>
    <row r="80" spans="1:5" s="1" customFormat="1" x14ac:dyDescent="0.2">
      <c r="A80" s="10"/>
      <c r="B80" s="15"/>
      <c r="C80" s="15"/>
      <c r="D80" s="15"/>
      <c r="E80" s="10"/>
    </row>
    <row r="81" spans="1:6" s="1" customFormat="1" ht="15" x14ac:dyDescent="0.25">
      <c r="A81" s="13"/>
      <c r="B81" s="16"/>
      <c r="C81" s="16"/>
      <c r="D81" s="16"/>
      <c r="E81" s="13"/>
    </row>
    <row r="82" spans="1:6" s="9" customFormat="1" x14ac:dyDescent="0.2">
      <c r="A82" s="10"/>
      <c r="B82" s="16"/>
      <c r="C82" s="16"/>
      <c r="D82" s="16"/>
      <c r="E82" s="10"/>
      <c r="F82" s="14"/>
    </row>
    <row r="83" spans="1:6" s="1" customFormat="1" x14ac:dyDescent="0.2">
      <c r="A83" s="15"/>
      <c r="B83" s="12"/>
      <c r="C83" s="12"/>
      <c r="D83" s="12"/>
      <c r="E83" s="15"/>
    </row>
    <row r="84" spans="1:6" s="1" customFormat="1" x14ac:dyDescent="0.2">
      <c r="A84" s="16"/>
      <c r="B84" s="12"/>
      <c r="C84" s="12"/>
      <c r="D84" s="12"/>
      <c r="E84" s="16"/>
    </row>
    <row r="85" spans="1:6" s="1" customFormat="1" x14ac:dyDescent="0.2">
      <c r="A85" s="16"/>
      <c r="B85" s="12"/>
      <c r="C85" s="12"/>
      <c r="D85" s="12"/>
      <c r="E85" s="16"/>
    </row>
    <row r="86" spans="1:6" x14ac:dyDescent="0.2">
      <c r="A86" s="12"/>
      <c r="B86" s="12"/>
      <c r="C86" s="12"/>
      <c r="D86" s="12"/>
      <c r="E86" s="12"/>
    </row>
    <row r="87" spans="1:6" x14ac:dyDescent="0.2">
      <c r="A87" s="12"/>
      <c r="B87" s="12"/>
      <c r="C87" s="12"/>
      <c r="D87" s="12"/>
      <c r="E87" s="12"/>
    </row>
    <row r="88" spans="1:6" x14ac:dyDescent="0.2">
      <c r="A88" s="12"/>
      <c r="B88" s="12"/>
      <c r="C88" s="12"/>
      <c r="D88" s="12"/>
      <c r="E88" s="12"/>
    </row>
    <row r="89" spans="1:6" x14ac:dyDescent="0.2">
      <c r="A89" s="12"/>
      <c r="B89" s="12"/>
      <c r="C89" s="12"/>
      <c r="D89" s="12"/>
      <c r="E89" s="12"/>
    </row>
    <row r="90" spans="1:6" x14ac:dyDescent="0.2">
      <c r="A90" s="12"/>
      <c r="B90" s="12"/>
      <c r="C90" s="12"/>
      <c r="D90" s="12"/>
      <c r="E90" s="12"/>
    </row>
    <row r="91" spans="1:6" x14ac:dyDescent="0.2">
      <c r="A91" s="12"/>
      <c r="B91" s="12"/>
      <c r="C91" s="12"/>
      <c r="D91" s="12"/>
      <c r="E91" s="12"/>
    </row>
    <row r="92" spans="1:6" x14ac:dyDescent="0.2">
      <c r="A92" s="12"/>
      <c r="E92" s="12"/>
    </row>
    <row r="93" spans="1:6" x14ac:dyDescent="0.2">
      <c r="A93" s="12"/>
      <c r="E93" s="12"/>
    </row>
    <row r="94" spans="1:6" x14ac:dyDescent="0.2">
      <c r="A94" s="12"/>
      <c r="E94" s="12"/>
    </row>
  </sheetData>
  <mergeCells count="8">
    <mergeCell ref="B12:B14"/>
    <mergeCell ref="D12:D14"/>
    <mergeCell ref="A2:E2"/>
    <mergeCell ref="A3:E3"/>
    <mergeCell ref="A6:E6"/>
    <mergeCell ref="A7:E7"/>
    <mergeCell ref="A8:E8"/>
    <mergeCell ref="A9:E9"/>
  </mergeCells>
  <printOptions horizontalCentered="1" verticalCentered="1"/>
  <pageMargins left="0.59055118110236227" right="0.39370078740157483" top="0.39370078740157483" bottom="0.39370078740157483" header="0" footer="0"/>
  <pageSetup scale="70" orientation="portrait" horizontalDpi="4294967295" verticalDpi="4294967295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view="pageBreakPreview" topLeftCell="A19" zoomScale="80" zoomScaleNormal="75" zoomScaleSheetLayoutView="80" workbookViewId="0">
      <selection activeCell="D20" sqref="D20"/>
    </sheetView>
  </sheetViews>
  <sheetFormatPr baseColWidth="10" defaultRowHeight="12.75" x14ac:dyDescent="0.2"/>
  <cols>
    <col min="1" max="1" width="4.28515625" customWidth="1"/>
    <col min="2" max="2" width="88.5703125" customWidth="1"/>
    <col min="3" max="3" width="4.28515625" customWidth="1"/>
    <col min="4" max="4" width="21.42578125" customWidth="1"/>
    <col min="5" max="5" width="4.28515625" customWidth="1"/>
    <col min="6" max="6" width="8.85546875" customWidth="1"/>
    <col min="7" max="7" width="13" customWidth="1"/>
    <col min="8" max="11" width="13.7109375" customWidth="1"/>
    <col min="12" max="12" width="12.140625" customWidth="1"/>
  </cols>
  <sheetData>
    <row r="1" spans="1:19" ht="15" customHeight="1" x14ac:dyDescent="0.2"/>
    <row r="2" spans="1:19" ht="25.5" customHeight="1" x14ac:dyDescent="0.2">
      <c r="A2" s="311"/>
      <c r="B2" s="311"/>
      <c r="C2" s="311"/>
      <c r="D2" s="311"/>
      <c r="E2" s="311"/>
    </row>
    <row r="3" spans="1:19" ht="25.5" customHeight="1" x14ac:dyDescent="0.2">
      <c r="A3" s="247"/>
      <c r="B3" s="247"/>
      <c r="C3" s="247"/>
      <c r="D3" s="247"/>
      <c r="E3" s="247"/>
    </row>
    <row r="4" spans="1:19" ht="25.5" customHeight="1" x14ac:dyDescent="0.2">
      <c r="A4" s="322" t="str">
        <f>+'BALANZA FINAL'!D94</f>
        <v>SISTEMA ESTATAL PARA EL DESARROLLO INTEGRAL DE LA FAMILIA</v>
      </c>
      <c r="B4" s="322"/>
      <c r="C4" s="322"/>
      <c r="D4" s="322"/>
      <c r="E4" s="322"/>
      <c r="Q4" s="172"/>
      <c r="R4" s="172"/>
      <c r="S4" s="172"/>
    </row>
    <row r="5" spans="1:19" ht="15" customHeight="1" x14ac:dyDescent="0.25">
      <c r="A5" s="2"/>
      <c r="B5" s="2"/>
      <c r="C5" s="2"/>
      <c r="D5" s="2"/>
      <c r="E5" s="2"/>
      <c r="Q5" s="172"/>
      <c r="R5" s="172"/>
      <c r="S5" s="172"/>
    </row>
    <row r="6" spans="1:19" ht="15" customHeight="1" x14ac:dyDescent="0.25">
      <c r="A6" s="2"/>
      <c r="B6" s="2"/>
      <c r="C6" s="2"/>
      <c r="D6" s="2"/>
      <c r="E6" s="2"/>
      <c r="Q6" s="172"/>
      <c r="R6" s="172"/>
      <c r="S6" s="172"/>
    </row>
    <row r="7" spans="1:19" ht="18.75" customHeight="1" x14ac:dyDescent="0.25">
      <c r="A7" s="320" t="s">
        <v>62</v>
      </c>
      <c r="B7" s="320"/>
      <c r="C7" s="320"/>
      <c r="D7" s="320"/>
      <c r="E7" s="320"/>
      <c r="Q7" s="172"/>
      <c r="R7" s="172"/>
      <c r="S7" s="172"/>
    </row>
    <row r="8" spans="1:19" ht="18.75" customHeight="1" x14ac:dyDescent="0.25">
      <c r="A8" s="320" t="str">
        <f>'BALANZA FINAL'!D92</f>
        <v>DEL 01 DE ENERO AL 31 DE DICIEMBRE DE 2019</v>
      </c>
      <c r="B8" s="320"/>
      <c r="C8" s="320"/>
      <c r="D8" s="320"/>
      <c r="E8" s="320"/>
      <c r="F8" s="60"/>
      <c r="Q8" s="172"/>
      <c r="R8" s="172"/>
      <c r="S8" s="172"/>
    </row>
    <row r="9" spans="1:19" ht="18.75" customHeight="1" x14ac:dyDescent="0.25">
      <c r="A9" s="320" t="s">
        <v>0</v>
      </c>
      <c r="B9" s="320"/>
      <c r="C9" s="320"/>
      <c r="D9" s="320"/>
      <c r="E9" s="320"/>
      <c r="Q9" s="172"/>
      <c r="R9" s="172"/>
      <c r="S9" s="172"/>
    </row>
    <row r="10" spans="1:19" ht="15" customHeight="1" x14ac:dyDescent="0.2">
      <c r="A10" s="319"/>
      <c r="B10" s="319"/>
      <c r="C10" s="319"/>
      <c r="D10" s="319"/>
      <c r="E10" s="319"/>
      <c r="Q10" s="172"/>
      <c r="R10" s="172"/>
      <c r="S10" s="172"/>
    </row>
    <row r="11" spans="1:19" ht="18.75" customHeight="1" x14ac:dyDescent="0.2">
      <c r="A11" s="119"/>
      <c r="B11" s="119"/>
      <c r="C11" s="119"/>
      <c r="D11" s="119"/>
      <c r="E11" s="119"/>
      <c r="P11" s="172"/>
      <c r="Q11" s="172"/>
      <c r="R11" s="172"/>
      <c r="S11" s="172"/>
    </row>
    <row r="12" spans="1:19" ht="18.75" customHeight="1" x14ac:dyDescent="0.2">
      <c r="A12" s="119"/>
      <c r="B12" s="119"/>
      <c r="C12" s="119"/>
      <c r="D12" s="119"/>
      <c r="E12" s="119"/>
      <c r="P12" s="172"/>
      <c r="Q12" s="172"/>
      <c r="R12" s="172"/>
      <c r="S12" s="172"/>
    </row>
    <row r="13" spans="1:19" ht="18.75" customHeight="1" x14ac:dyDescent="0.2">
      <c r="A13" s="6"/>
      <c r="B13" s="321" t="s">
        <v>14</v>
      </c>
      <c r="C13" s="6"/>
      <c r="D13" s="321" t="s">
        <v>4</v>
      </c>
      <c r="E13" s="4"/>
      <c r="P13" s="172"/>
      <c r="Q13" s="172"/>
      <c r="R13" s="172"/>
      <c r="S13" s="172"/>
    </row>
    <row r="14" spans="1:19" ht="18.75" customHeight="1" x14ac:dyDescent="0.2">
      <c r="A14" s="6"/>
      <c r="B14" s="321"/>
      <c r="C14" s="6"/>
      <c r="D14" s="321" t="s">
        <v>4</v>
      </c>
      <c r="E14" s="4"/>
      <c r="P14" s="172"/>
      <c r="Q14" s="172"/>
      <c r="R14" s="172"/>
      <c r="S14" s="172"/>
    </row>
    <row r="15" spans="1:19" ht="18.75" customHeight="1" x14ac:dyDescent="0.2">
      <c r="A15" s="6"/>
      <c r="B15" s="321"/>
      <c r="C15" s="6"/>
      <c r="D15" s="321"/>
      <c r="E15" s="4"/>
      <c r="G15" s="120" t="s">
        <v>129</v>
      </c>
      <c r="P15" s="172"/>
      <c r="Q15" s="172"/>
      <c r="R15" s="172"/>
      <c r="S15" s="172"/>
    </row>
    <row r="16" spans="1:19" s="20" customFormat="1" ht="18.75" customHeight="1" x14ac:dyDescent="0.2">
      <c r="A16" s="17"/>
      <c r="B16" s="17"/>
      <c r="C16" s="17"/>
      <c r="D16" s="18"/>
      <c r="E16" s="19"/>
      <c r="G16" s="120" t="s">
        <v>113</v>
      </c>
      <c r="H16" s="168"/>
      <c r="I16" s="120"/>
      <c r="P16" s="172"/>
      <c r="Q16" s="172"/>
      <c r="R16" s="172"/>
      <c r="S16" s="172"/>
    </row>
    <row r="17" spans="1:20" s="20" customFormat="1" ht="18.75" customHeight="1" x14ac:dyDescent="0.2">
      <c r="A17" s="17"/>
      <c r="B17" s="17" t="s">
        <v>150</v>
      </c>
      <c r="C17" s="17"/>
      <c r="D17" s="191">
        <v>293780</v>
      </c>
      <c r="E17" s="19"/>
      <c r="G17" s="173">
        <v>2111</v>
      </c>
      <c r="H17" s="170">
        <v>0</v>
      </c>
      <c r="I17" s="170">
        <v>8837644.7300000004</v>
      </c>
      <c r="J17" s="170">
        <v>8837644.7300000004</v>
      </c>
      <c r="K17" s="170">
        <f>H17+J17-I17</f>
        <v>0</v>
      </c>
      <c r="P17" s="172"/>
      <c r="Q17" s="172"/>
      <c r="R17" s="172"/>
      <c r="S17" s="172"/>
    </row>
    <row r="18" spans="1:20" s="20" customFormat="1" ht="18.75" customHeight="1" x14ac:dyDescent="0.2">
      <c r="A18" s="17"/>
      <c r="B18" s="17" t="s">
        <v>266</v>
      </c>
      <c r="C18" s="17"/>
      <c r="D18" s="191">
        <v>119077</v>
      </c>
      <c r="E18" s="19"/>
      <c r="G18" s="173">
        <v>2115</v>
      </c>
      <c r="H18" s="170">
        <v>0</v>
      </c>
      <c r="I18" s="170">
        <v>28274101.379999999</v>
      </c>
      <c r="J18" s="170">
        <v>28274101.379999999</v>
      </c>
      <c r="K18" s="170">
        <f>H18+J18-I18</f>
        <v>0</v>
      </c>
      <c r="P18" s="172"/>
      <c r="Q18" s="172"/>
      <c r="R18" s="172"/>
      <c r="S18" s="172"/>
      <c r="T18" s="172"/>
    </row>
    <row r="19" spans="1:20" s="20" customFormat="1" ht="18.75" customHeight="1" x14ac:dyDescent="0.2">
      <c r="A19" s="17"/>
      <c r="B19" s="20" t="s">
        <v>267</v>
      </c>
      <c r="D19" s="191">
        <v>926919</v>
      </c>
      <c r="E19" s="19"/>
      <c r="G19" s="173">
        <v>2117</v>
      </c>
      <c r="H19" s="195">
        <v>539819.82000000007</v>
      </c>
      <c r="I19" s="170">
        <v>1137703.1200000001</v>
      </c>
      <c r="J19" s="170">
        <v>972261.85</v>
      </c>
      <c r="K19" s="196">
        <f>H19+J19-I19</f>
        <v>374378.54999999981</v>
      </c>
      <c r="O19" s="172">
        <v>3220.92</v>
      </c>
      <c r="P19" s="193">
        <v>2067.3000000000002</v>
      </c>
      <c r="Q19" s="172"/>
      <c r="R19" s="172">
        <v>976467.95</v>
      </c>
      <c r="S19" s="172"/>
      <c r="T19" s="172"/>
    </row>
    <row r="20" spans="1:20" s="20" customFormat="1" ht="18.75" customHeight="1" x14ac:dyDescent="0.2">
      <c r="A20" s="17"/>
      <c r="B20" s="17"/>
      <c r="C20" s="17"/>
      <c r="D20" s="191"/>
      <c r="E20" s="19"/>
      <c r="H20" s="186"/>
      <c r="I20" s="186"/>
      <c r="J20" s="186"/>
      <c r="K20" s="186"/>
      <c r="L20" s="144"/>
      <c r="M20" s="168"/>
      <c r="O20" s="172"/>
      <c r="P20" s="193"/>
      <c r="Q20" s="172"/>
      <c r="R20" s="172"/>
      <c r="S20" s="172"/>
      <c r="T20" s="172"/>
    </row>
    <row r="21" spans="1:20" s="20" customFormat="1" ht="18.75" customHeight="1" x14ac:dyDescent="0.2">
      <c r="A21" s="17"/>
      <c r="D21" s="191"/>
      <c r="E21" s="19"/>
      <c r="H21" s="172"/>
      <c r="I21" s="172"/>
      <c r="J21" s="172"/>
      <c r="K21" s="172"/>
      <c r="O21" s="172">
        <v>33654.129999999997</v>
      </c>
      <c r="P21" s="193">
        <v>36158.81</v>
      </c>
      <c r="Q21" s="172"/>
      <c r="R21" s="177"/>
      <c r="S21" s="177"/>
      <c r="T21" s="172"/>
    </row>
    <row r="22" spans="1:20" s="20" customFormat="1" ht="18.75" customHeight="1" x14ac:dyDescent="0.2">
      <c r="A22" s="17"/>
      <c r="B22" s="17"/>
      <c r="C22" s="17"/>
      <c r="D22" s="191"/>
      <c r="E22" s="19"/>
      <c r="G22" s="173">
        <v>2117</v>
      </c>
      <c r="H22" s="196">
        <v>1339591.31</v>
      </c>
      <c r="I22" s="170">
        <v>1059301</v>
      </c>
      <c r="J22" s="170">
        <v>1472278.89</v>
      </c>
      <c r="K22" s="196">
        <f>H22+J22-I22</f>
        <v>1752569.2000000002</v>
      </c>
      <c r="L22" s="211">
        <f>+K19+K22</f>
        <v>2126947.75</v>
      </c>
      <c r="M22" s="172">
        <v>14168</v>
      </c>
      <c r="N22" s="172"/>
      <c r="O22" s="172">
        <v>4811.47</v>
      </c>
      <c r="P22" s="193">
        <v>3532.95</v>
      </c>
      <c r="Q22" s="172"/>
      <c r="R22" s="172">
        <v>11730.06</v>
      </c>
      <c r="S22" s="172">
        <v>10576.44</v>
      </c>
      <c r="T22" s="172"/>
    </row>
    <row r="23" spans="1:20" s="20" customFormat="1" ht="18.75" customHeight="1" x14ac:dyDescent="0.2">
      <c r="A23" s="17"/>
      <c r="B23" s="17"/>
      <c r="C23" s="17"/>
      <c r="D23" s="191"/>
      <c r="E23" s="19"/>
      <c r="H23" s="187">
        <f>SUM(H22:H22)</f>
        <v>1339591.31</v>
      </c>
      <c r="I23" s="187">
        <f>SUM(I22:I22)</f>
        <v>1059301</v>
      </c>
      <c r="J23" s="187">
        <f>SUM(J22:J22)</f>
        <v>1472278.89</v>
      </c>
      <c r="K23" s="187">
        <f>SUM(K22:K22)</f>
        <v>1752569.2000000002</v>
      </c>
      <c r="M23" s="172">
        <f>SUM(M22:M22)</f>
        <v>14168</v>
      </c>
      <c r="N23" s="172"/>
      <c r="O23" s="172">
        <v>61601.48</v>
      </c>
      <c r="P23" s="172">
        <v>0</v>
      </c>
      <c r="Q23" s="172"/>
      <c r="R23" s="172">
        <v>191594.48</v>
      </c>
      <c r="S23" s="172">
        <v>168958.24</v>
      </c>
      <c r="T23" s="172"/>
    </row>
    <row r="24" spans="1:20" s="20" customFormat="1" ht="18.75" customHeight="1" x14ac:dyDescent="0.2">
      <c r="A24" s="17"/>
      <c r="D24" s="191"/>
      <c r="E24" s="19"/>
      <c r="G24" s="172"/>
      <c r="H24" s="170"/>
      <c r="I24" s="170"/>
      <c r="J24" s="170"/>
      <c r="K24" s="170"/>
      <c r="M24" s="170">
        <v>26222.59</v>
      </c>
      <c r="N24" s="170">
        <v>401128</v>
      </c>
      <c r="O24" s="172">
        <v>-1.1100000000000001</v>
      </c>
      <c r="P24" s="172">
        <v>-1.1100000000000001</v>
      </c>
      <c r="Q24" s="172"/>
      <c r="R24" s="172">
        <v>6967.72</v>
      </c>
      <c r="S24" s="172">
        <v>6389.6</v>
      </c>
      <c r="T24" s="172"/>
    </row>
    <row r="25" spans="1:20" s="20" customFormat="1" ht="18.75" customHeight="1" x14ac:dyDescent="0.2">
      <c r="A25" s="17"/>
      <c r="B25" s="17"/>
      <c r="C25" s="17"/>
      <c r="D25" s="191"/>
      <c r="E25" s="19"/>
      <c r="F25" s="323" t="s">
        <v>118</v>
      </c>
      <c r="G25" s="323"/>
      <c r="H25" s="187" t="e">
        <f>#REF!+H23</f>
        <v>#REF!</v>
      </c>
      <c r="I25" s="187" t="e">
        <f>#REF!+I23</f>
        <v>#REF!</v>
      </c>
      <c r="J25" s="187" t="e">
        <f>#REF!+J23</f>
        <v>#REF!</v>
      </c>
      <c r="K25" s="187" t="e">
        <f>#REF!+K23</f>
        <v>#REF!</v>
      </c>
      <c r="M25" s="170">
        <v>41313.129999999997</v>
      </c>
      <c r="N25" s="170">
        <v>386960</v>
      </c>
      <c r="O25" s="189">
        <f>SUM(O19:O24)</f>
        <v>103286.89</v>
      </c>
      <c r="P25" s="189">
        <f>SUM(P19:P24)</f>
        <v>41757.949999999997</v>
      </c>
      <c r="Q25" s="172"/>
      <c r="R25" s="172">
        <v>15410.32</v>
      </c>
      <c r="S25" s="172">
        <v>14131.8</v>
      </c>
      <c r="T25" s="172"/>
    </row>
    <row r="26" spans="1:20" s="20" customFormat="1" ht="18.75" customHeight="1" x14ac:dyDescent="0.2">
      <c r="A26" s="17"/>
      <c r="B26" s="17"/>
      <c r="C26" s="17"/>
      <c r="D26" s="191"/>
      <c r="E26" s="19"/>
      <c r="G26" s="172"/>
      <c r="H26" s="172"/>
      <c r="I26" s="172"/>
      <c r="J26" s="172"/>
      <c r="K26" s="172"/>
      <c r="M26" s="170">
        <v>35206.6</v>
      </c>
      <c r="N26" s="170">
        <f>+N24-N25</f>
        <v>14168</v>
      </c>
      <c r="O26" s="172"/>
      <c r="P26" s="172"/>
      <c r="Q26" s="172"/>
      <c r="R26" s="172">
        <v>16325.38</v>
      </c>
      <c r="S26" s="172">
        <v>16325.38</v>
      </c>
      <c r="T26" s="172"/>
    </row>
    <row r="27" spans="1:20" s="20" customFormat="1" ht="18.75" customHeight="1" x14ac:dyDescent="0.2">
      <c r="A27" s="17"/>
      <c r="B27" s="17"/>
      <c r="C27" s="17"/>
      <c r="D27" s="191"/>
      <c r="E27" s="19"/>
      <c r="G27" s="172"/>
      <c r="H27" s="172"/>
      <c r="I27" s="172"/>
      <c r="J27" s="172"/>
      <c r="K27" s="172"/>
      <c r="M27" s="170">
        <v>1217.08</v>
      </c>
      <c r="N27" s="170"/>
      <c r="O27" s="12"/>
      <c r="P27" s="172"/>
      <c r="Q27" s="172"/>
      <c r="R27" s="172">
        <v>48200</v>
      </c>
      <c r="S27" s="172">
        <v>48200</v>
      </c>
      <c r="T27" s="172"/>
    </row>
    <row r="28" spans="1:20" s="20" customFormat="1" ht="18.75" customHeight="1" x14ac:dyDescent="0.2">
      <c r="A28" s="17"/>
      <c r="B28" s="17"/>
      <c r="C28" s="17"/>
      <c r="D28" s="191"/>
      <c r="E28" s="19"/>
      <c r="G28" s="172"/>
      <c r="H28" s="172"/>
      <c r="I28" s="172"/>
      <c r="J28" s="172"/>
      <c r="K28" s="142"/>
      <c r="M28" s="170">
        <v>2691.76</v>
      </c>
      <c r="N28" s="12"/>
      <c r="O28" s="12"/>
      <c r="P28" s="172"/>
      <c r="Q28" s="172"/>
      <c r="R28" s="172">
        <v>29999.78</v>
      </c>
      <c r="S28" s="172">
        <v>29999.78</v>
      </c>
      <c r="T28" s="172"/>
    </row>
    <row r="29" spans="1:20" s="20" customFormat="1" ht="18.75" customHeight="1" x14ac:dyDescent="0.2">
      <c r="A29" s="17"/>
      <c r="B29" s="17"/>
      <c r="C29" s="17"/>
      <c r="D29" s="191"/>
      <c r="E29" s="19"/>
      <c r="G29" s="172"/>
      <c r="H29" s="172"/>
      <c r="I29" s="172"/>
      <c r="J29" s="172"/>
      <c r="M29" s="170">
        <f>SUM(M24:M28)</f>
        <v>106651.16</v>
      </c>
      <c r="N29" s="12"/>
      <c r="O29" s="12"/>
      <c r="P29" s="172"/>
      <c r="Q29" s="172"/>
      <c r="R29" s="172"/>
      <c r="S29" s="172">
        <v>9958.2999999999993</v>
      </c>
      <c r="T29" s="172"/>
    </row>
    <row r="30" spans="1:20" s="20" customFormat="1" ht="18.75" customHeight="1" x14ac:dyDescent="0.2">
      <c r="A30" s="17"/>
      <c r="B30" s="57"/>
      <c r="C30" s="57"/>
      <c r="D30" s="191"/>
      <c r="E30" s="19"/>
      <c r="G30" s="172"/>
      <c r="H30" s="172"/>
      <c r="I30" s="172"/>
      <c r="J30" s="172"/>
      <c r="P30" s="172"/>
      <c r="Q30" s="172"/>
      <c r="R30" s="172">
        <v>230847.16</v>
      </c>
      <c r="S30" s="172">
        <v>169245.68</v>
      </c>
      <c r="T30" s="172"/>
    </row>
    <row r="31" spans="1:20" s="20" customFormat="1" ht="18.75" customHeight="1" x14ac:dyDescent="0.2">
      <c r="A31" s="17"/>
      <c r="B31" s="57"/>
      <c r="C31" s="57"/>
      <c r="D31" s="191"/>
      <c r="E31" s="19"/>
      <c r="G31" s="172">
        <v>2067.3000000000002</v>
      </c>
      <c r="H31" s="170">
        <v>8785.94</v>
      </c>
      <c r="I31" s="170">
        <v>9076.65</v>
      </c>
      <c r="J31" s="170"/>
      <c r="K31" s="170"/>
      <c r="P31" s="172"/>
      <c r="Q31" s="172"/>
      <c r="R31" s="172">
        <v>6260</v>
      </c>
      <c r="S31" s="172">
        <v>6260</v>
      </c>
      <c r="T31" s="172"/>
    </row>
    <row r="32" spans="1:20" s="20" customFormat="1" ht="18.75" customHeight="1" x14ac:dyDescent="0.2">
      <c r="A32" s="17"/>
      <c r="B32" s="57"/>
      <c r="C32" s="57"/>
      <c r="D32" s="191"/>
      <c r="E32" s="19"/>
      <c r="G32" s="170">
        <v>27981.27</v>
      </c>
      <c r="H32" s="170">
        <v>114168.23</v>
      </c>
      <c r="I32" s="170">
        <v>114392.54</v>
      </c>
      <c r="J32" s="170"/>
      <c r="K32" s="170"/>
      <c r="P32" s="172"/>
      <c r="Q32" s="172"/>
      <c r="R32" s="172">
        <v>4773.1099999999997</v>
      </c>
      <c r="S32" s="172">
        <v>4773.1099999999997</v>
      </c>
      <c r="T32" s="172"/>
    </row>
    <row r="33" spans="1:20" s="20" customFormat="1" ht="18.75" customHeight="1" x14ac:dyDescent="0.2">
      <c r="A33" s="17"/>
      <c r="B33" s="57"/>
      <c r="C33" s="57"/>
      <c r="D33" s="191"/>
      <c r="E33" s="19"/>
      <c r="G33" s="170">
        <v>41971.97</v>
      </c>
      <c r="H33" s="170">
        <v>171252.63</v>
      </c>
      <c r="I33" s="170">
        <v>171589.1</v>
      </c>
      <c r="J33" s="170"/>
      <c r="K33" s="170"/>
      <c r="P33" s="172"/>
      <c r="Q33" s="172"/>
      <c r="R33" s="172">
        <v>10636.08</v>
      </c>
      <c r="S33" s="172">
        <v>10636.08</v>
      </c>
      <c r="T33" s="172"/>
    </row>
    <row r="34" spans="1:20" s="20" customFormat="1" ht="18.75" customHeight="1" x14ac:dyDescent="0.2">
      <c r="A34" s="17"/>
      <c r="B34" s="57"/>
      <c r="C34" s="57"/>
      <c r="D34" s="191"/>
      <c r="E34" s="19"/>
      <c r="G34" s="170">
        <v>36158.81</v>
      </c>
      <c r="H34" s="170">
        <v>147117.70000000001</v>
      </c>
      <c r="I34" s="170">
        <v>149107.37</v>
      </c>
      <c r="J34" s="170"/>
      <c r="K34" s="170"/>
      <c r="P34" s="172"/>
      <c r="Q34" s="172"/>
      <c r="R34" s="172">
        <v>3304.32</v>
      </c>
      <c r="S34" s="172">
        <v>3304.32</v>
      </c>
      <c r="T34" s="172"/>
    </row>
    <row r="35" spans="1:20" s="20" customFormat="1" ht="18.75" customHeight="1" x14ac:dyDescent="0.2">
      <c r="A35" s="17"/>
      <c r="B35" s="57"/>
      <c r="C35" s="57"/>
      <c r="D35" s="191"/>
      <c r="E35" s="19"/>
      <c r="G35" s="170">
        <v>1597.4</v>
      </c>
      <c r="H35" s="170">
        <v>6389.6</v>
      </c>
      <c r="I35" s="170">
        <v>7028.57</v>
      </c>
      <c r="J35" s="170"/>
      <c r="K35" s="170"/>
      <c r="P35" s="172"/>
      <c r="Q35" s="172"/>
      <c r="R35" s="172">
        <v>81904</v>
      </c>
      <c r="S35" s="172">
        <v>81904</v>
      </c>
      <c r="T35" s="172"/>
    </row>
    <row r="36" spans="1:20" s="20" customFormat="1" ht="18.75" customHeight="1" x14ac:dyDescent="0.2">
      <c r="A36" s="17"/>
      <c r="B36" s="17"/>
      <c r="C36" s="17"/>
      <c r="D36" s="51"/>
      <c r="E36" s="19"/>
      <c r="G36" s="170">
        <v>3532.95</v>
      </c>
      <c r="H36" s="170">
        <v>14131.8</v>
      </c>
      <c r="I36" s="170">
        <v>15544.98</v>
      </c>
      <c r="J36" s="170"/>
      <c r="K36" s="170"/>
      <c r="P36" s="172"/>
      <c r="Q36" s="172"/>
      <c r="R36" s="172">
        <f>SUM(R22:R35)</f>
        <v>657952.40999999992</v>
      </c>
      <c r="S36" s="172">
        <f>SUM(S22:S35)</f>
        <v>580662.73</v>
      </c>
      <c r="T36" s="172"/>
    </row>
    <row r="37" spans="1:20" s="20" customFormat="1" ht="18.75" customHeight="1" x14ac:dyDescent="0.2">
      <c r="A37" s="17"/>
      <c r="B37" s="17"/>
      <c r="C37" s="17"/>
      <c r="D37" s="51"/>
      <c r="E37" s="19"/>
      <c r="G37" s="170">
        <v>363230.9</v>
      </c>
      <c r="H37" s="170">
        <v>16736.63</v>
      </c>
      <c r="I37" s="170">
        <v>16736.63</v>
      </c>
      <c r="J37" s="170"/>
      <c r="K37" s="170"/>
    </row>
    <row r="38" spans="1:20" s="20" customFormat="1" ht="18.75" customHeight="1" x14ac:dyDescent="0.2">
      <c r="A38" s="17"/>
      <c r="B38" s="17"/>
      <c r="C38" s="17"/>
      <c r="D38" s="51"/>
      <c r="E38" s="19"/>
      <c r="G38" s="170">
        <v>1486900.04</v>
      </c>
      <c r="H38" s="170">
        <v>47800</v>
      </c>
      <c r="I38" s="170">
        <v>47800</v>
      </c>
      <c r="J38" s="170"/>
      <c r="K38" s="170"/>
    </row>
    <row r="39" spans="1:20" s="20" customFormat="1" ht="18.75" customHeight="1" x14ac:dyDescent="0.2">
      <c r="A39" s="17"/>
      <c r="B39" s="17"/>
      <c r="C39" s="17"/>
      <c r="D39" s="51"/>
      <c r="E39" s="19"/>
      <c r="G39" s="170">
        <f>SUM(G31:G38)</f>
        <v>1963440.6400000001</v>
      </c>
      <c r="H39" s="170">
        <v>32918.44</v>
      </c>
      <c r="I39" s="170">
        <v>32918.44</v>
      </c>
      <c r="J39" s="170"/>
      <c r="K39" s="170"/>
    </row>
    <row r="40" spans="1:20" s="20" customFormat="1" ht="18.75" customHeight="1" x14ac:dyDescent="0.2">
      <c r="A40" s="17"/>
      <c r="B40" s="17"/>
      <c r="C40" s="17"/>
      <c r="D40" s="51"/>
      <c r="E40" s="19"/>
      <c r="G40" s="142"/>
      <c r="H40" s="170">
        <v>8829.25</v>
      </c>
      <c r="I40" s="170">
        <v>9998.5</v>
      </c>
      <c r="J40" s="170"/>
      <c r="K40" s="170"/>
    </row>
    <row r="41" spans="1:20" s="20" customFormat="1" ht="18.75" customHeight="1" x14ac:dyDescent="0.2">
      <c r="A41" s="17"/>
      <c r="B41" s="167"/>
      <c r="C41" s="17"/>
      <c r="D41" s="51"/>
      <c r="E41" s="19"/>
      <c r="H41" s="170">
        <v>131453.14000000001</v>
      </c>
      <c r="I41" s="170">
        <v>173764.56</v>
      </c>
      <c r="J41" s="170"/>
      <c r="K41" s="170"/>
    </row>
    <row r="42" spans="1:20" s="20" customFormat="1" ht="18.75" customHeight="1" x14ac:dyDescent="0.2">
      <c r="A42" s="17"/>
      <c r="B42" s="17"/>
      <c r="C42" s="17"/>
      <c r="D42" s="51"/>
      <c r="E42" s="19"/>
      <c r="H42" s="170">
        <v>4695</v>
      </c>
      <c r="I42" s="170">
        <v>6260</v>
      </c>
      <c r="J42" s="170"/>
      <c r="K42" s="170"/>
    </row>
    <row r="43" spans="1:20" s="20" customFormat="1" ht="18.75" customHeight="1" x14ac:dyDescent="0.2">
      <c r="A43" s="17"/>
      <c r="B43" s="17"/>
      <c r="C43" s="17"/>
      <c r="D43" s="51"/>
      <c r="E43" s="19"/>
      <c r="H43" s="170">
        <v>11659.13</v>
      </c>
      <c r="I43" s="170">
        <v>3933.59</v>
      </c>
      <c r="J43" s="170"/>
      <c r="K43" s="170"/>
    </row>
    <row r="44" spans="1:20" s="20" customFormat="1" ht="18.75" customHeight="1" x14ac:dyDescent="0.2">
      <c r="A44" s="17"/>
      <c r="B44" s="17"/>
      <c r="C44" s="17"/>
      <c r="D44" s="51"/>
      <c r="E44" s="19"/>
      <c r="H44" s="170">
        <v>780984</v>
      </c>
      <c r="I44" s="170">
        <v>9406.65</v>
      </c>
      <c r="J44" s="170"/>
      <c r="K44" s="170"/>
    </row>
    <row r="45" spans="1:20" x14ac:dyDescent="0.2">
      <c r="A45" s="7"/>
      <c r="B45" s="165"/>
      <c r="C45" s="166"/>
      <c r="D45" s="166"/>
      <c r="E45" s="166"/>
      <c r="F45" s="166"/>
      <c r="G45" s="166"/>
      <c r="H45" s="174">
        <v>16310</v>
      </c>
      <c r="I45" s="175">
        <v>11659.13</v>
      </c>
      <c r="J45" s="174"/>
      <c r="K45" s="170"/>
    </row>
    <row r="46" spans="1:20" x14ac:dyDescent="0.2">
      <c r="A46" s="7"/>
      <c r="B46" s="165"/>
      <c r="C46" s="166"/>
      <c r="D46" s="166"/>
      <c r="E46" s="166"/>
      <c r="F46" s="166"/>
      <c r="G46" s="166"/>
      <c r="H46" s="174">
        <v>68128</v>
      </c>
      <c r="I46" s="175">
        <v>600380.18000000005</v>
      </c>
      <c r="J46" s="174"/>
      <c r="K46" s="170"/>
    </row>
    <row r="47" spans="1:20" x14ac:dyDescent="0.2">
      <c r="A47" s="7"/>
      <c r="B47" s="165"/>
      <c r="C47" s="166"/>
      <c r="D47" s="166"/>
      <c r="E47" s="166"/>
      <c r="F47" s="166"/>
      <c r="G47" s="166"/>
      <c r="H47" s="174">
        <f>SUM(H31:H46)</f>
        <v>1581359.49</v>
      </c>
      <c r="I47" s="175">
        <v>49606.15</v>
      </c>
      <c r="J47" s="174"/>
      <c r="K47" s="170"/>
    </row>
    <row r="48" spans="1:20" x14ac:dyDescent="0.2">
      <c r="A48" s="7"/>
      <c r="B48" s="165"/>
      <c r="C48" s="166"/>
      <c r="D48" s="166"/>
      <c r="E48" s="166"/>
      <c r="F48" s="166"/>
      <c r="G48" s="166"/>
      <c r="H48" s="197"/>
      <c r="I48" s="175">
        <v>68128</v>
      </c>
      <c r="J48" s="197"/>
      <c r="K48" s="12"/>
    </row>
    <row r="49" spans="1:11" x14ac:dyDescent="0.2">
      <c r="A49" s="7"/>
      <c r="B49" s="165"/>
      <c r="C49" s="166"/>
      <c r="D49" s="166"/>
      <c r="E49" s="166"/>
      <c r="F49" s="166"/>
      <c r="G49" s="166"/>
      <c r="H49" s="197"/>
      <c r="I49" s="175">
        <f>SUM(I31:I48)</f>
        <v>1497331.04</v>
      </c>
      <c r="J49" s="197"/>
      <c r="K49" s="12"/>
    </row>
    <row r="50" spans="1:11" x14ac:dyDescent="0.2">
      <c r="A50" s="7"/>
      <c r="B50" s="165"/>
      <c r="C50" s="166"/>
      <c r="D50" s="166"/>
      <c r="E50" s="166"/>
      <c r="F50" s="166"/>
      <c r="G50" s="166"/>
      <c r="H50" s="197"/>
      <c r="I50" s="175"/>
      <c r="J50" s="197"/>
      <c r="K50" s="12"/>
    </row>
    <row r="51" spans="1:11" x14ac:dyDescent="0.2">
      <c r="A51" s="7"/>
      <c r="B51" s="165"/>
      <c r="C51" s="166"/>
      <c r="D51" s="166"/>
      <c r="E51" s="166"/>
      <c r="F51" s="166"/>
      <c r="G51" s="166"/>
      <c r="H51" s="197"/>
      <c r="I51" s="198"/>
      <c r="J51" s="197"/>
      <c r="K51" s="12"/>
    </row>
    <row r="52" spans="1:11" x14ac:dyDescent="0.2">
      <c r="A52" s="7"/>
      <c r="B52" s="7"/>
      <c r="C52" s="7"/>
      <c r="D52" s="7"/>
      <c r="E52" s="7"/>
    </row>
    <row r="53" spans="1:11" x14ac:dyDescent="0.2">
      <c r="A53" s="7"/>
      <c r="B53" s="7"/>
      <c r="C53" s="7"/>
      <c r="D53" s="7"/>
      <c r="E53" s="7"/>
    </row>
    <row r="54" spans="1:11" ht="15.75" x14ac:dyDescent="0.25">
      <c r="A54" s="7"/>
      <c r="B54" s="236" t="s">
        <v>16</v>
      </c>
      <c r="C54" s="22"/>
      <c r="D54" s="237">
        <f>SUM(D17:D53)</f>
        <v>1339776</v>
      </c>
      <c r="E54" s="7"/>
      <c r="G54" s="170">
        <f>+D54-'BALANZA FINAL'!G40</f>
        <v>0</v>
      </c>
      <c r="H54" s="177">
        <f>D54-G54</f>
        <v>1339776</v>
      </c>
    </row>
    <row r="55" spans="1:11" ht="15" x14ac:dyDescent="0.2">
      <c r="A55" s="7"/>
      <c r="B55" s="23"/>
      <c r="C55" s="23"/>
      <c r="D55" s="23"/>
      <c r="E55" s="7"/>
    </row>
    <row r="56" spans="1:11" ht="15" x14ac:dyDescent="0.2">
      <c r="A56" s="7"/>
      <c r="B56" s="23"/>
      <c r="C56" s="23"/>
      <c r="D56" s="23"/>
      <c r="E56" s="7"/>
    </row>
    <row r="57" spans="1:11" ht="15" x14ac:dyDescent="0.2">
      <c r="A57" s="7"/>
      <c r="B57" s="23"/>
      <c r="C57" s="23"/>
      <c r="D57" s="23"/>
      <c r="E57" s="7"/>
      <c r="H57" s="179">
        <f>+D54-636915.6</f>
        <v>702860.4</v>
      </c>
    </row>
    <row r="58" spans="1:11" ht="15" x14ac:dyDescent="0.2">
      <c r="A58" s="7"/>
      <c r="B58" s="24"/>
      <c r="C58" s="24"/>
      <c r="D58" s="105"/>
      <c r="E58" s="7"/>
    </row>
    <row r="59" spans="1:11" hidden="1" x14ac:dyDescent="0.2">
      <c r="A59" s="7"/>
      <c r="B59" s="7"/>
      <c r="C59" s="7"/>
      <c r="D59" s="7"/>
      <c r="E59" s="7"/>
    </row>
    <row r="60" spans="1:11" hidden="1" x14ac:dyDescent="0.2">
      <c r="A60" s="7"/>
      <c r="B60" s="7"/>
      <c r="C60" s="7"/>
      <c r="D60" s="7"/>
      <c r="E60" s="7"/>
    </row>
    <row r="61" spans="1:11" ht="15" hidden="1" x14ac:dyDescent="0.2">
      <c r="A61" s="7"/>
      <c r="B61" s="7"/>
      <c r="C61" s="7"/>
      <c r="D61" s="118" t="e">
        <f>#REF!</f>
        <v>#REF!</v>
      </c>
      <c r="E61" s="7"/>
    </row>
    <row r="62" spans="1:11" x14ac:dyDescent="0.2">
      <c r="A62" s="7"/>
      <c r="B62" s="7"/>
      <c r="C62" s="7"/>
      <c r="D62" s="7"/>
      <c r="E62" s="7"/>
    </row>
    <row r="63" spans="1:11" x14ac:dyDescent="0.2">
      <c r="A63" s="7"/>
      <c r="B63" s="7"/>
      <c r="C63" s="7"/>
      <c r="D63" s="7"/>
      <c r="E63" s="7"/>
    </row>
    <row r="64" spans="1:11" x14ac:dyDescent="0.2">
      <c r="A64" s="7"/>
      <c r="B64" s="7"/>
      <c r="C64" s="7"/>
      <c r="D64" s="7"/>
      <c r="E64" s="7"/>
    </row>
    <row r="65" spans="1:6" x14ac:dyDescent="0.2">
      <c r="A65" s="7"/>
      <c r="B65" s="7"/>
      <c r="C65" s="7"/>
      <c r="D65" s="7"/>
      <c r="E65" s="7"/>
    </row>
    <row r="66" spans="1:6" x14ac:dyDescent="0.2">
      <c r="A66" s="7"/>
      <c r="B66" s="7"/>
      <c r="C66" s="7"/>
      <c r="D66" s="7"/>
      <c r="E66" s="7"/>
    </row>
    <row r="67" spans="1:6" x14ac:dyDescent="0.2">
      <c r="A67" s="7"/>
      <c r="B67" s="7"/>
      <c r="C67" s="7"/>
      <c r="D67" s="7"/>
      <c r="E67" s="7"/>
    </row>
    <row r="68" spans="1:6" x14ac:dyDescent="0.2">
      <c r="A68" s="7"/>
      <c r="B68" s="7"/>
      <c r="C68" s="7"/>
      <c r="D68" s="7"/>
      <c r="E68" s="7"/>
    </row>
    <row r="69" spans="1:6" x14ac:dyDescent="0.2">
      <c r="A69" s="7"/>
      <c r="B69" s="7"/>
      <c r="C69" s="7"/>
      <c r="D69" s="7"/>
      <c r="E69" s="7"/>
    </row>
    <row r="70" spans="1:6" x14ac:dyDescent="0.2">
      <c r="A70" s="7"/>
      <c r="B70" s="7"/>
      <c r="C70" s="7"/>
      <c r="D70" s="7"/>
      <c r="E70" s="7"/>
    </row>
    <row r="71" spans="1:6" x14ac:dyDescent="0.2">
      <c r="A71" s="7"/>
      <c r="B71" s="12"/>
      <c r="C71" s="12"/>
      <c r="D71" s="12"/>
      <c r="E71" s="7"/>
    </row>
    <row r="72" spans="1:6" x14ac:dyDescent="0.2">
      <c r="A72" s="7"/>
      <c r="B72" s="8"/>
      <c r="C72" s="8"/>
      <c r="D72" s="8"/>
      <c r="E72" s="7"/>
    </row>
    <row r="73" spans="1:6" x14ac:dyDescent="0.2">
      <c r="A73" s="7"/>
      <c r="B73" s="10"/>
      <c r="C73" s="10"/>
      <c r="D73" s="10"/>
      <c r="E73" s="7"/>
    </row>
    <row r="74" spans="1:6" ht="15" x14ac:dyDescent="0.25">
      <c r="A74" s="12"/>
      <c r="B74" s="13"/>
      <c r="C74" s="13"/>
      <c r="D74" s="13"/>
      <c r="E74" s="12"/>
    </row>
    <row r="75" spans="1:6" x14ac:dyDescent="0.2">
      <c r="A75" s="8"/>
      <c r="B75" s="10"/>
      <c r="C75" s="10"/>
      <c r="D75" s="10"/>
      <c r="E75" s="8"/>
    </row>
    <row r="76" spans="1:6" x14ac:dyDescent="0.2">
      <c r="A76" s="10"/>
      <c r="B76" s="15"/>
      <c r="C76" s="15"/>
      <c r="D76" s="15"/>
      <c r="E76" s="10"/>
    </row>
    <row r="77" spans="1:6" s="1" customFormat="1" ht="15" x14ac:dyDescent="0.25">
      <c r="A77" s="13"/>
      <c r="B77" s="16"/>
      <c r="C77" s="16"/>
      <c r="D77" s="16"/>
      <c r="E77" s="13"/>
    </row>
    <row r="78" spans="1:6" s="1" customFormat="1" x14ac:dyDescent="0.2">
      <c r="A78" s="10"/>
      <c r="B78" s="16"/>
      <c r="C78" s="16"/>
      <c r="D78" s="16"/>
      <c r="E78" s="10"/>
    </row>
    <row r="79" spans="1:6" s="1" customFormat="1" x14ac:dyDescent="0.2">
      <c r="A79" s="15"/>
      <c r="B79" s="12"/>
      <c r="C79" s="12"/>
      <c r="D79" s="12"/>
      <c r="E79" s="15"/>
    </row>
    <row r="80" spans="1:6" s="9" customFormat="1" x14ac:dyDescent="0.2">
      <c r="A80" s="16"/>
      <c r="B80" s="12"/>
      <c r="C80" s="12"/>
      <c r="D80" s="12"/>
      <c r="E80" s="16"/>
      <c r="F80" s="14"/>
    </row>
    <row r="81" spans="1:5" s="1" customFormat="1" x14ac:dyDescent="0.2">
      <c r="A81" s="16"/>
      <c r="B81" s="12"/>
      <c r="C81" s="12"/>
      <c r="D81" s="12"/>
      <c r="E81" s="16"/>
    </row>
    <row r="82" spans="1:5" s="1" customFormat="1" x14ac:dyDescent="0.2">
      <c r="A82" s="12"/>
      <c r="B82" s="12"/>
      <c r="C82" s="12"/>
      <c r="D82" s="12"/>
      <c r="E82" s="12"/>
    </row>
    <row r="83" spans="1:5" s="1" customFormat="1" x14ac:dyDescent="0.2">
      <c r="A83" s="12"/>
      <c r="B83" s="12"/>
      <c r="C83" s="12"/>
      <c r="D83" s="12"/>
      <c r="E83" s="12"/>
    </row>
    <row r="84" spans="1:5" x14ac:dyDescent="0.2">
      <c r="A84" s="12"/>
      <c r="B84" s="12"/>
      <c r="C84" s="12"/>
      <c r="D84" s="12"/>
      <c r="E84" s="12"/>
    </row>
    <row r="85" spans="1:5" x14ac:dyDescent="0.2">
      <c r="A85" s="12"/>
      <c r="B85" s="12"/>
      <c r="C85" s="12"/>
      <c r="D85" s="12"/>
      <c r="E85" s="12"/>
    </row>
    <row r="86" spans="1:5" x14ac:dyDescent="0.2">
      <c r="A86" s="12"/>
      <c r="B86" s="12"/>
      <c r="C86" s="12"/>
      <c r="D86" s="12"/>
      <c r="E86" s="12"/>
    </row>
    <row r="87" spans="1:5" x14ac:dyDescent="0.2">
      <c r="A87" s="12"/>
      <c r="B87" s="12"/>
      <c r="C87" s="12"/>
      <c r="D87" s="12"/>
      <c r="E87" s="12"/>
    </row>
    <row r="88" spans="1:5" x14ac:dyDescent="0.2">
      <c r="A88" s="12"/>
      <c r="E88" s="12"/>
    </row>
    <row r="89" spans="1:5" x14ac:dyDescent="0.2">
      <c r="A89" s="12"/>
      <c r="E89" s="12"/>
    </row>
    <row r="90" spans="1:5" x14ac:dyDescent="0.2">
      <c r="A90" s="12"/>
      <c r="E90" s="12"/>
    </row>
  </sheetData>
  <mergeCells count="9">
    <mergeCell ref="F25:G25"/>
    <mergeCell ref="B13:B15"/>
    <mergeCell ref="D13:D15"/>
    <mergeCell ref="A2:E2"/>
    <mergeCell ref="A4:E4"/>
    <mergeCell ref="A7:E7"/>
    <mergeCell ref="A8:E8"/>
    <mergeCell ref="A9:E9"/>
    <mergeCell ref="A10:E10"/>
  </mergeCells>
  <printOptions horizontalCentered="1" verticalCentered="1"/>
  <pageMargins left="0.59055118110236227" right="0.39370078740157483" top="0.39370078740157483" bottom="0.39370078740157483" header="0" footer="0"/>
  <pageSetup scale="70" orientation="portrait" horizontalDpi="4294967295" vertic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view="pageBreakPreview" topLeftCell="A58" zoomScale="120" zoomScaleSheetLayoutView="120" workbookViewId="0">
      <selection activeCell="I155" sqref="I155"/>
    </sheetView>
  </sheetViews>
  <sheetFormatPr baseColWidth="10" defaultRowHeight="12.75" x14ac:dyDescent="0.2"/>
  <cols>
    <col min="1" max="7" width="17.42578125" customWidth="1"/>
    <col min="8" max="8" width="3.5703125" customWidth="1"/>
    <col min="9" max="9" width="23" customWidth="1"/>
    <col min="10" max="11" width="14.85546875" bestFit="1" customWidth="1"/>
  </cols>
  <sheetData>
    <row r="1" spans="1:12" ht="1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3.25" customHeight="1" x14ac:dyDescent="0.2">
      <c r="A2" s="325"/>
      <c r="B2" s="325"/>
      <c r="C2" s="325"/>
      <c r="D2" s="325"/>
      <c r="E2" s="325"/>
      <c r="F2" s="325"/>
      <c r="G2" s="325"/>
      <c r="H2" s="93"/>
      <c r="I2" s="93"/>
      <c r="J2" s="93"/>
      <c r="K2" s="93"/>
      <c r="L2" s="93"/>
    </row>
    <row r="3" spans="1:12" ht="23.25" customHeight="1" x14ac:dyDescent="0.2">
      <c r="A3" s="316"/>
      <c r="B3" s="316"/>
      <c r="C3" s="316"/>
      <c r="D3" s="316"/>
      <c r="E3" s="316"/>
      <c r="F3" s="316"/>
      <c r="G3" s="316"/>
      <c r="H3" s="94"/>
      <c r="I3" s="94"/>
      <c r="J3" s="94"/>
      <c r="K3" s="94"/>
      <c r="L3" s="94"/>
    </row>
    <row r="4" spans="1:12" ht="15.75" x14ac:dyDescent="0.25">
      <c r="A4" s="326" t="str">
        <f>+'ACREED DIV'!A4:E4</f>
        <v>SISTEMA ESTATAL PARA EL DESARROLLO INTEGRAL DE LA FAMILIA</v>
      </c>
      <c r="B4" s="326"/>
      <c r="C4" s="326"/>
      <c r="D4" s="326"/>
      <c r="E4" s="326"/>
      <c r="F4" s="326"/>
      <c r="G4" s="326"/>
      <c r="H4" s="326"/>
      <c r="I4" s="246"/>
      <c r="J4" s="246"/>
      <c r="K4" s="246"/>
      <c r="L4" s="34"/>
    </row>
    <row r="5" spans="1:12" ht="15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5.75" x14ac:dyDescent="0.25">
      <c r="A6" s="320" t="s">
        <v>51</v>
      </c>
      <c r="B6" s="324"/>
      <c r="C6" s="324"/>
      <c r="D6" s="324"/>
      <c r="E6" s="324"/>
      <c r="F6" s="324"/>
      <c r="G6" s="324"/>
      <c r="H6" s="35"/>
      <c r="I6" s="35"/>
      <c r="J6" s="35"/>
      <c r="K6" s="37"/>
      <c r="L6" s="31"/>
    </row>
    <row r="7" spans="1:12" ht="15.75" x14ac:dyDescent="0.25">
      <c r="A7" s="320" t="str">
        <f>'BALANZA FINAL'!D92</f>
        <v>DEL 01 DE ENERO AL 31 DE DICIEMBRE DE 2019</v>
      </c>
      <c r="B7" s="320"/>
      <c r="C7" s="320"/>
      <c r="D7" s="320"/>
      <c r="E7" s="320"/>
      <c r="F7" s="320"/>
      <c r="G7" s="320"/>
      <c r="H7" s="35"/>
      <c r="I7" s="35"/>
      <c r="J7" s="35"/>
      <c r="K7" s="37"/>
      <c r="L7" s="31"/>
    </row>
    <row r="8" spans="1:12" ht="15.75" x14ac:dyDescent="0.25">
      <c r="A8" s="324" t="s">
        <v>5</v>
      </c>
      <c r="B8" s="324"/>
      <c r="C8" s="324"/>
      <c r="D8" s="324"/>
      <c r="E8" s="324"/>
      <c r="F8" s="324"/>
      <c r="G8" s="324"/>
      <c r="H8" s="35"/>
      <c r="I8" s="35"/>
      <c r="J8" s="35"/>
      <c r="K8" s="37"/>
      <c r="L8" s="31"/>
    </row>
    <row r="9" spans="1:12" ht="15.75" x14ac:dyDescent="0.25">
      <c r="A9" s="31"/>
      <c r="B9" s="32"/>
      <c r="C9" s="32"/>
      <c r="D9" s="32"/>
      <c r="E9" s="32"/>
      <c r="F9" s="32"/>
      <c r="G9" s="32"/>
      <c r="H9" s="35"/>
      <c r="I9" s="35"/>
      <c r="J9" s="95"/>
      <c r="K9" s="37"/>
      <c r="L9" s="31"/>
    </row>
    <row r="10" spans="1:12" x14ac:dyDescent="0.2">
      <c r="H10" s="92"/>
      <c r="I10" s="92" t="s">
        <v>27</v>
      </c>
      <c r="J10" s="92" t="s">
        <v>52</v>
      </c>
    </row>
    <row r="11" spans="1:12" x14ac:dyDescent="0.2">
      <c r="H11" s="92"/>
      <c r="I11" s="96">
        <f>+'[2]EDO SITUACION FINANCIERA'!$E$36</f>
        <v>67826878</v>
      </c>
      <c r="J11" s="159">
        <f>+'[2]EDO SITUACION FINANCIERA'!$I$17</f>
        <v>1339776</v>
      </c>
    </row>
    <row r="12" spans="1:12" x14ac:dyDescent="0.2">
      <c r="I12" s="97"/>
      <c r="J12" s="96">
        <f>+'[2]EDO SITUACION FINANCIERA'!$J$21</f>
        <v>66487102</v>
      </c>
    </row>
    <row r="13" spans="1:12" x14ac:dyDescent="0.2">
      <c r="H13" s="92"/>
      <c r="I13" s="92"/>
    </row>
    <row r="14" spans="1:12" x14ac:dyDescent="0.2">
      <c r="I14" s="92"/>
      <c r="J14" s="91"/>
    </row>
    <row r="15" spans="1:12" x14ac:dyDescent="0.2">
      <c r="I15" s="92"/>
      <c r="J15" s="91"/>
    </row>
    <row r="30" spans="9:9" x14ac:dyDescent="0.2">
      <c r="I30" s="179"/>
    </row>
    <row r="31" spans="9:9" x14ac:dyDescent="0.2">
      <c r="I31" s="179"/>
    </row>
    <row r="32" spans="9:9" x14ac:dyDescent="0.2">
      <c r="I32" s="179"/>
    </row>
    <row r="35" spans="1:12" ht="17.25" customHeight="1" x14ac:dyDescent="0.2"/>
    <row r="36" spans="1:12" ht="17.25" customHeight="1" x14ac:dyDescent="0.2"/>
    <row r="37" spans="1:12" ht="17.25" customHeight="1" x14ac:dyDescent="0.2"/>
    <row r="38" spans="1:12" ht="17.25" customHeight="1" x14ac:dyDescent="0.2"/>
    <row r="39" spans="1:12" ht="1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1:12" ht="23.25" customHeight="1" x14ac:dyDescent="0.2">
      <c r="A40" s="325"/>
      <c r="B40" s="325"/>
      <c r="C40" s="325"/>
      <c r="D40" s="325"/>
      <c r="E40" s="325"/>
      <c r="F40" s="325"/>
      <c r="G40" s="325"/>
      <c r="H40" s="93"/>
      <c r="I40" s="93"/>
      <c r="J40" s="93"/>
      <c r="K40" s="93"/>
      <c r="L40" s="93"/>
    </row>
    <row r="41" spans="1:12" ht="12" customHeight="1" x14ac:dyDescent="0.2">
      <c r="A41" s="245"/>
      <c r="B41" s="245"/>
      <c r="C41" s="245"/>
      <c r="D41" s="245"/>
      <c r="E41" s="245"/>
      <c r="F41" s="245"/>
      <c r="G41" s="245"/>
      <c r="H41" s="93"/>
      <c r="I41" s="93"/>
      <c r="J41" s="93"/>
      <c r="K41" s="93"/>
      <c r="L41" s="93"/>
    </row>
    <row r="42" spans="1:12" ht="23.25" customHeight="1" x14ac:dyDescent="0.2">
      <c r="A42" s="327" t="str">
        <f>+A4</f>
        <v>SISTEMA ESTATAL PARA EL DESARROLLO INTEGRAL DE LA FAMILIA</v>
      </c>
      <c r="B42" s="327"/>
      <c r="C42" s="327"/>
      <c r="D42" s="327"/>
      <c r="E42" s="327"/>
      <c r="F42" s="327"/>
      <c r="G42" s="327"/>
      <c r="H42" s="94"/>
      <c r="I42" s="94"/>
      <c r="J42" s="94"/>
      <c r="K42" s="94"/>
      <c r="L42" s="94"/>
    </row>
    <row r="43" spans="1:12" ht="15.75" x14ac:dyDescent="0.25">
      <c r="A43" s="328"/>
      <c r="B43" s="329"/>
      <c r="C43" s="329"/>
      <c r="D43" s="329"/>
      <c r="E43" s="329"/>
      <c r="F43" s="329"/>
      <c r="G43" s="329"/>
      <c r="H43" s="329"/>
      <c r="I43" s="246"/>
      <c r="J43" s="246"/>
      <c r="K43" s="246"/>
      <c r="L43" s="34"/>
    </row>
    <row r="44" spans="1:12" ht="1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 ht="15.75" x14ac:dyDescent="0.25">
      <c r="A45" s="320" t="s">
        <v>27</v>
      </c>
      <c r="B45" s="324"/>
      <c r="C45" s="324"/>
      <c r="D45" s="324"/>
      <c r="E45" s="324"/>
      <c r="F45" s="324"/>
      <c r="G45" s="324"/>
      <c r="H45" s="35"/>
      <c r="I45" s="35"/>
      <c r="J45" s="35"/>
      <c r="K45" s="37"/>
      <c r="L45" s="31"/>
    </row>
    <row r="46" spans="1:12" ht="15.75" x14ac:dyDescent="0.25">
      <c r="A46" s="320" t="str">
        <f>'BALANZA FINAL'!D92</f>
        <v>DEL 01 DE ENERO AL 31 DE DICIEMBRE DE 2019</v>
      </c>
      <c r="B46" s="320"/>
      <c r="C46" s="320"/>
      <c r="D46" s="320"/>
      <c r="E46" s="320"/>
      <c r="F46" s="320"/>
      <c r="G46" s="320"/>
      <c r="H46" s="35"/>
      <c r="I46" s="35"/>
      <c r="J46" s="35"/>
      <c r="K46" s="37"/>
      <c r="L46" s="31"/>
    </row>
    <row r="47" spans="1:12" ht="15.75" x14ac:dyDescent="0.25">
      <c r="A47" s="324" t="s">
        <v>5</v>
      </c>
      <c r="B47" s="324"/>
      <c r="C47" s="324"/>
      <c r="D47" s="324"/>
      <c r="E47" s="324"/>
      <c r="F47" s="324"/>
      <c r="G47" s="324"/>
      <c r="H47" s="35"/>
      <c r="I47" s="99" t="s">
        <v>27</v>
      </c>
      <c r="J47" s="35"/>
      <c r="K47" s="37"/>
      <c r="L47" s="31"/>
    </row>
    <row r="48" spans="1:12" ht="15.75" x14ac:dyDescent="0.25">
      <c r="A48" s="31"/>
      <c r="B48" s="32"/>
      <c r="C48" s="32"/>
      <c r="D48" s="32"/>
      <c r="E48" s="32"/>
      <c r="F48" s="32"/>
      <c r="G48" s="32"/>
      <c r="H48" s="35"/>
      <c r="I48" s="35"/>
      <c r="J48" s="95"/>
      <c r="K48" s="37"/>
      <c r="L48" s="31"/>
    </row>
    <row r="49" spans="8:12" x14ac:dyDescent="0.2">
      <c r="H49" s="92"/>
      <c r="I49" s="92"/>
      <c r="J49" s="102"/>
      <c r="K49" s="160"/>
      <c r="L49" s="155"/>
    </row>
    <row r="50" spans="8:12" x14ac:dyDescent="0.2">
      <c r="H50" s="92"/>
      <c r="I50" s="92" t="s">
        <v>28</v>
      </c>
      <c r="J50" s="102">
        <f>+'BALANZA FINAL'!G17</f>
        <v>3439664</v>
      </c>
      <c r="K50" s="160">
        <f t="shared" ref="K50:K56" si="0">J50/$J$58</f>
        <v>5.0712403422135989E-2</v>
      </c>
      <c r="L50" s="155"/>
    </row>
    <row r="51" spans="8:12" x14ac:dyDescent="0.2">
      <c r="I51" s="102" t="s">
        <v>23</v>
      </c>
      <c r="J51" s="102">
        <f>+'BALANZA FINAL'!G19</f>
        <v>1340</v>
      </c>
      <c r="K51" s="160">
        <f t="shared" si="0"/>
        <v>1.9756179843630722E-5</v>
      </c>
      <c r="L51" s="155"/>
    </row>
    <row r="52" spans="8:12" x14ac:dyDescent="0.2">
      <c r="H52" s="92"/>
      <c r="I52" s="102" t="s">
        <v>25</v>
      </c>
      <c r="J52" s="102">
        <f>+'BALANZA FINAL'!G24</f>
        <v>52156015</v>
      </c>
      <c r="K52" s="160">
        <f t="shared" si="0"/>
        <v>0.76895791960231463</v>
      </c>
      <c r="L52" s="155"/>
    </row>
    <row r="53" spans="8:12" x14ac:dyDescent="0.2">
      <c r="I53" s="92" t="s">
        <v>29</v>
      </c>
      <c r="J53" s="102">
        <f>+'BALANZA FINAL'!G25</f>
        <v>10228726</v>
      </c>
      <c r="K53" s="160">
        <f t="shared" si="0"/>
        <v>0.15080638091583692</v>
      </c>
      <c r="L53" s="155"/>
    </row>
    <row r="54" spans="8:12" x14ac:dyDescent="0.2">
      <c r="I54" s="92" t="s">
        <v>124</v>
      </c>
      <c r="J54" s="102">
        <f>+'BALANZA FINAL'!G31</f>
        <v>7326</v>
      </c>
      <c r="K54" s="160">
        <f t="shared" si="0"/>
        <v>1.0801027875704378E-4</v>
      </c>
      <c r="L54" s="155"/>
    </row>
    <row r="55" spans="8:12" x14ac:dyDescent="0.2">
      <c r="I55" s="155" t="s">
        <v>56</v>
      </c>
      <c r="J55" s="102">
        <f>+'BALANZA FINAL'!G26</f>
        <v>1993807</v>
      </c>
      <c r="K55" s="160">
        <f t="shared" si="0"/>
        <v>2.939552960111182E-2</v>
      </c>
      <c r="L55" s="155"/>
    </row>
    <row r="56" spans="8:12" x14ac:dyDescent="0.2">
      <c r="I56" s="155" t="s">
        <v>147</v>
      </c>
      <c r="J56" s="102">
        <f>+'BALANZA FINAL'!G16</f>
        <v>0</v>
      </c>
      <c r="K56" s="160">
        <f t="shared" si="0"/>
        <v>0</v>
      </c>
      <c r="L56" s="155"/>
    </row>
    <row r="57" spans="8:12" x14ac:dyDescent="0.2">
      <c r="L57" s="155"/>
    </row>
    <row r="58" spans="8:12" x14ac:dyDescent="0.2">
      <c r="J58" s="179">
        <f>SUM(J50:J56)</f>
        <v>67826878</v>
      </c>
      <c r="K58" s="137">
        <f>SUM(K50:K56)</f>
        <v>1</v>
      </c>
      <c r="L58" s="155"/>
    </row>
    <row r="59" spans="8:12" x14ac:dyDescent="0.2">
      <c r="I59" s="92"/>
      <c r="J59" s="102"/>
    </row>
    <row r="60" spans="8:12" x14ac:dyDescent="0.2">
      <c r="I60" s="92"/>
      <c r="J60" s="102"/>
      <c r="K60">
        <f>43.68+0.27+0.02+42.92+10.78+0.01+2.32</f>
        <v>100.00000000000001</v>
      </c>
    </row>
    <row r="61" spans="8:12" x14ac:dyDescent="0.2">
      <c r="I61" s="92"/>
      <c r="J61" s="102"/>
    </row>
    <row r="62" spans="8:12" x14ac:dyDescent="0.2">
      <c r="K62">
        <f>30.72+0.08+55.46+11.42+0.01+2.23+0.08</f>
        <v>100</v>
      </c>
    </row>
    <row r="63" spans="8:12" x14ac:dyDescent="0.2">
      <c r="I63" s="92"/>
      <c r="J63" s="92"/>
      <c r="K63" s="102"/>
      <c r="L63" s="160"/>
    </row>
    <row r="64" spans="8:12" x14ac:dyDescent="0.2">
      <c r="I64" s="92"/>
      <c r="J64" s="102"/>
    </row>
    <row r="65" spans="1:12" x14ac:dyDescent="0.2">
      <c r="I65" s="92"/>
      <c r="J65" s="102"/>
    </row>
    <row r="66" spans="1:12" x14ac:dyDescent="0.2">
      <c r="I66" s="92">
        <f>0.37+12.13+2.83+0.01+14.53+70.13</f>
        <v>100</v>
      </c>
      <c r="J66" s="102">
        <f>40.77+0.29+0.04+45.43+11.26+0.01+2.2</f>
        <v>100.00000000000001</v>
      </c>
    </row>
    <row r="67" spans="1:12" x14ac:dyDescent="0.2">
      <c r="I67" s="92"/>
      <c r="J67" s="102"/>
    </row>
    <row r="68" spans="1:12" x14ac:dyDescent="0.2">
      <c r="I68" s="92"/>
      <c r="J68" s="102"/>
    </row>
    <row r="71" spans="1:12" x14ac:dyDescent="0.2">
      <c r="G71" s="296"/>
    </row>
    <row r="73" spans="1:12" x14ac:dyDescent="0.2">
      <c r="I73" s="92"/>
    </row>
    <row r="74" spans="1:12" x14ac:dyDescent="0.2">
      <c r="I74" s="92"/>
    </row>
    <row r="75" spans="1:12" x14ac:dyDescent="0.2">
      <c r="I75" s="92"/>
    </row>
    <row r="76" spans="1:12" ht="22.5" customHeight="1" x14ac:dyDescent="0.2"/>
    <row r="77" spans="1:12" ht="22.5" customHeight="1" x14ac:dyDescent="0.2"/>
    <row r="78" spans="1:12" ht="15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1:12" ht="23.25" customHeight="1" x14ac:dyDescent="0.2">
      <c r="A79" s="325"/>
      <c r="B79" s="325"/>
      <c r="C79" s="325"/>
      <c r="D79" s="325"/>
      <c r="E79" s="325"/>
      <c r="F79" s="325"/>
      <c r="G79" s="325"/>
      <c r="H79" s="93"/>
      <c r="I79" s="93"/>
      <c r="J79" s="93"/>
      <c r="K79" s="93"/>
      <c r="L79" s="93"/>
    </row>
    <row r="80" spans="1:12" ht="23.25" customHeight="1" x14ac:dyDescent="0.2">
      <c r="A80" s="316"/>
      <c r="B80" s="316"/>
      <c r="C80" s="316"/>
      <c r="D80" s="316"/>
      <c r="E80" s="316"/>
      <c r="F80" s="316"/>
      <c r="G80" s="316"/>
      <c r="H80" s="94"/>
      <c r="I80" s="94"/>
      <c r="J80" s="94"/>
      <c r="K80" s="94"/>
      <c r="L80" s="94"/>
    </row>
    <row r="81" spans="1:13" ht="15.75" x14ac:dyDescent="0.25">
      <c r="A81" s="326" t="str">
        <f>+A42</f>
        <v>SISTEMA ESTATAL PARA EL DESARROLLO INTEGRAL DE LA FAMILIA</v>
      </c>
      <c r="B81" s="326"/>
      <c r="C81" s="326"/>
      <c r="D81" s="326"/>
      <c r="E81" s="326"/>
      <c r="F81" s="326"/>
      <c r="G81" s="326"/>
      <c r="H81" s="326"/>
      <c r="I81" s="246"/>
      <c r="J81" s="246"/>
      <c r="K81" s="246"/>
      <c r="L81" s="34"/>
    </row>
    <row r="82" spans="1:13" ht="15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spans="1:13" ht="15.75" x14ac:dyDescent="0.25">
      <c r="A83" s="320" t="s">
        <v>40</v>
      </c>
      <c r="B83" s="324"/>
      <c r="C83" s="324"/>
      <c r="D83" s="324"/>
      <c r="E83" s="324"/>
      <c r="F83" s="324"/>
      <c r="G83" s="324"/>
      <c r="H83" s="35"/>
      <c r="I83" s="35"/>
      <c r="J83" s="35"/>
      <c r="K83" s="37"/>
      <c r="L83" s="31"/>
    </row>
    <row r="84" spans="1:13" ht="15.75" x14ac:dyDescent="0.25">
      <c r="A84" s="320" t="str">
        <f>'BALANZA FINAL'!D92</f>
        <v>DEL 01 DE ENERO AL 31 DE DICIEMBRE DE 2019</v>
      </c>
      <c r="B84" s="320"/>
      <c r="C84" s="320"/>
      <c r="D84" s="320"/>
      <c r="E84" s="320"/>
      <c r="F84" s="320"/>
      <c r="G84" s="320"/>
      <c r="H84" s="35"/>
      <c r="I84" s="35"/>
      <c r="J84" s="35"/>
      <c r="K84" s="37"/>
      <c r="L84" s="31"/>
    </row>
    <row r="85" spans="1:13" ht="15.75" x14ac:dyDescent="0.25">
      <c r="A85" s="324" t="s">
        <v>5</v>
      </c>
      <c r="B85" s="324"/>
      <c r="C85" s="324"/>
      <c r="D85" s="324"/>
      <c r="E85" s="324"/>
      <c r="F85" s="324"/>
      <c r="G85" s="324"/>
      <c r="H85" s="35"/>
      <c r="I85" s="35"/>
      <c r="J85" s="35"/>
      <c r="K85" s="37"/>
      <c r="L85" s="31"/>
    </row>
    <row r="86" spans="1:13" ht="15.75" x14ac:dyDescent="0.25">
      <c r="A86" s="31"/>
      <c r="B86" s="32"/>
      <c r="C86" s="32"/>
      <c r="D86" s="32"/>
      <c r="E86" s="32"/>
      <c r="F86" s="32"/>
      <c r="G86" s="32"/>
      <c r="H86" s="35"/>
      <c r="I86" s="35"/>
      <c r="J86" s="95"/>
      <c r="K86" s="37"/>
      <c r="L86" s="31"/>
    </row>
    <row r="87" spans="1:13" ht="15.75" x14ac:dyDescent="0.25">
      <c r="H87" s="92"/>
      <c r="I87" s="101" t="s">
        <v>40</v>
      </c>
      <c r="J87" s="92"/>
    </row>
    <row r="88" spans="1:13" x14ac:dyDescent="0.2">
      <c r="H88" s="92"/>
      <c r="I88" t="str">
        <f>'BALANZA FINAL'!C40</f>
        <v>ACREEDORES DIVERSOS</v>
      </c>
      <c r="J88" s="98">
        <f>+'BALANZA FINAL'!G40</f>
        <v>1339776</v>
      </c>
      <c r="K88" s="160">
        <f>J88/$J$92</f>
        <v>1</v>
      </c>
    </row>
    <row r="89" spans="1:13" x14ac:dyDescent="0.2">
      <c r="J89" s="98"/>
      <c r="K89" s="160"/>
      <c r="M89" s="160"/>
    </row>
    <row r="90" spans="1:13" x14ac:dyDescent="0.2">
      <c r="H90" s="92"/>
      <c r="J90" s="98"/>
      <c r="K90" s="160"/>
      <c r="M90" s="160"/>
    </row>
    <row r="91" spans="1:13" x14ac:dyDescent="0.2">
      <c r="J91" s="98"/>
      <c r="K91" s="160"/>
    </row>
    <row r="92" spans="1:13" x14ac:dyDescent="0.2">
      <c r="I92">
        <f>'BALANZA FINAL'!C42</f>
        <v>0</v>
      </c>
      <c r="J92" s="98">
        <f>SUM(J88:J91)</f>
        <v>1339776</v>
      </c>
      <c r="K92" s="137">
        <f>SUM(K88:K91)</f>
        <v>1</v>
      </c>
      <c r="M92" s="137"/>
    </row>
    <row r="93" spans="1:13" x14ac:dyDescent="0.2">
      <c r="I93" s="100"/>
      <c r="J93" s="100"/>
    </row>
    <row r="94" spans="1:13" x14ac:dyDescent="0.2">
      <c r="I94" s="100"/>
      <c r="J94" s="100"/>
    </row>
    <row r="95" spans="1:13" x14ac:dyDescent="0.2">
      <c r="I95" s="100"/>
    </row>
    <row r="96" spans="1:13" x14ac:dyDescent="0.2">
      <c r="I96" s="100"/>
    </row>
    <row r="98" spans="7:9" x14ac:dyDescent="0.2">
      <c r="I98" s="100"/>
    </row>
    <row r="99" spans="7:9" x14ac:dyDescent="0.2">
      <c r="I99" s="100"/>
    </row>
    <row r="100" spans="7:9" x14ac:dyDescent="0.2">
      <c r="I100" s="100"/>
    </row>
    <row r="106" spans="7:9" x14ac:dyDescent="0.2">
      <c r="G106" s="180"/>
    </row>
    <row r="107" spans="7:9" x14ac:dyDescent="0.2">
      <c r="G107" s="181">
        <f>+J88</f>
        <v>1339776</v>
      </c>
    </row>
    <row r="109" spans="7:9" x14ac:dyDescent="0.2">
      <c r="G109" s="180"/>
    </row>
    <row r="110" spans="7:9" x14ac:dyDescent="0.2">
      <c r="G110" s="181"/>
    </row>
    <row r="111" spans="7:9" x14ac:dyDescent="0.2">
      <c r="G111" s="181"/>
    </row>
    <row r="112" spans="7:9" x14ac:dyDescent="0.2">
      <c r="G112" s="181"/>
    </row>
    <row r="113" spans="1:12" x14ac:dyDescent="0.2">
      <c r="G113" s="180"/>
    </row>
    <row r="114" spans="1:12" ht="22.5" customHeight="1" x14ac:dyDescent="0.2">
      <c r="G114" s="180"/>
    </row>
    <row r="115" spans="1:12" ht="19.5" customHeight="1" x14ac:dyDescent="0.2"/>
    <row r="116" spans="1:12" ht="19.5" customHeight="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1:12" ht="19.5" customHeight="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1:12" ht="10.5" customHeight="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</row>
    <row r="119" spans="1:12" ht="23.25" customHeight="1" x14ac:dyDescent="0.2">
      <c r="A119" s="327" t="str">
        <f>+A81</f>
        <v>SISTEMA ESTATAL PARA EL DESARROLLO INTEGRAL DE LA FAMILIA</v>
      </c>
      <c r="B119" s="327"/>
      <c r="C119" s="327"/>
      <c r="D119" s="327"/>
      <c r="E119" s="327"/>
      <c r="F119" s="327"/>
      <c r="G119" s="327"/>
      <c r="H119" s="94"/>
      <c r="I119" s="94"/>
      <c r="J119" s="94"/>
      <c r="K119" s="94"/>
      <c r="L119" s="94"/>
    </row>
    <row r="120" spans="1:12" ht="15.75" x14ac:dyDescent="0.25">
      <c r="A120" s="330"/>
      <c r="B120" s="330"/>
      <c r="C120" s="330"/>
      <c r="D120" s="330"/>
      <c r="E120" s="330"/>
      <c r="F120" s="330"/>
      <c r="G120" s="330"/>
      <c r="H120" s="330"/>
      <c r="I120" s="330"/>
      <c r="J120" s="330"/>
      <c r="K120" s="330"/>
      <c r="L120" s="34"/>
    </row>
    <row r="121" spans="1:12" ht="15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</row>
    <row r="122" spans="1:12" ht="15.75" x14ac:dyDescent="0.25">
      <c r="A122" s="320" t="s">
        <v>26</v>
      </c>
      <c r="B122" s="324"/>
      <c r="C122" s="324"/>
      <c r="D122" s="324"/>
      <c r="E122" s="324"/>
      <c r="F122" s="324"/>
      <c r="G122" s="324"/>
      <c r="H122" s="35"/>
      <c r="I122" s="35"/>
      <c r="J122" s="35"/>
      <c r="K122" s="37"/>
      <c r="L122" s="31"/>
    </row>
    <row r="123" spans="1:12" ht="15.75" x14ac:dyDescent="0.25">
      <c r="A123" s="320" t="str">
        <f>'BALANZA FINAL'!D92</f>
        <v>DEL 01 DE ENERO AL 31 DE DICIEMBRE DE 2019</v>
      </c>
      <c r="B123" s="320"/>
      <c r="C123" s="320"/>
      <c r="D123" s="320"/>
      <c r="E123" s="320"/>
      <c r="F123" s="320"/>
      <c r="G123" s="320"/>
      <c r="H123" s="35"/>
      <c r="I123" s="35"/>
      <c r="J123" s="35"/>
      <c r="K123" s="37"/>
      <c r="L123" s="31"/>
    </row>
    <row r="124" spans="1:12" ht="15.75" x14ac:dyDescent="0.25">
      <c r="A124" s="324" t="s">
        <v>5</v>
      </c>
      <c r="B124" s="324"/>
      <c r="C124" s="324"/>
      <c r="D124" s="324"/>
      <c r="E124" s="324"/>
      <c r="F124" s="324"/>
      <c r="G124" s="324"/>
      <c r="H124" s="35"/>
      <c r="I124" s="35"/>
      <c r="J124" s="35"/>
      <c r="K124" s="37"/>
      <c r="L124" s="31"/>
    </row>
    <row r="125" spans="1:12" ht="15.75" x14ac:dyDescent="0.25">
      <c r="A125" s="31"/>
      <c r="B125" s="32"/>
      <c r="C125" s="32"/>
      <c r="D125" s="32"/>
      <c r="E125" s="32"/>
      <c r="F125" s="32"/>
      <c r="G125" s="32"/>
      <c r="H125" s="35"/>
      <c r="I125" s="35"/>
      <c r="J125" s="95"/>
      <c r="K125" s="37"/>
      <c r="L125" s="31"/>
    </row>
    <row r="126" spans="1:12" x14ac:dyDescent="0.2">
      <c r="H126" s="92"/>
      <c r="I126" s="92"/>
      <c r="J126" s="92"/>
    </row>
    <row r="127" spans="1:12" x14ac:dyDescent="0.2">
      <c r="H127" s="92"/>
      <c r="I127" s="98"/>
      <c r="J127" s="98"/>
    </row>
    <row r="128" spans="1:12" x14ac:dyDescent="0.2">
      <c r="I128" s="100"/>
      <c r="J128" s="100"/>
    </row>
    <row r="129" spans="8:11" x14ac:dyDescent="0.2">
      <c r="H129" s="92"/>
      <c r="I129" s="100" t="str">
        <f>'BALANZA FINAL'!C53</f>
        <v>BIENES MUEBLES E INMUEBLES</v>
      </c>
      <c r="J129" s="100">
        <f>+'BALANZA FINAL'!G53</f>
        <v>37243805</v>
      </c>
      <c r="K129" s="160">
        <f>J129/$J$133</f>
        <v>0.56016586495227305</v>
      </c>
    </row>
    <row r="130" spans="8:11" x14ac:dyDescent="0.2">
      <c r="I130" s="100" t="str">
        <f>'BALANZA FINAL'!C54</f>
        <v>RESULTADO DE EJ ANT</v>
      </c>
      <c r="J130" s="100">
        <f>+'BALANZA FINAL'!G54</f>
        <v>25328738</v>
      </c>
      <c r="K130" s="160">
        <f>J130/$J$133</f>
        <v>0.38095716669979091</v>
      </c>
    </row>
    <row r="131" spans="8:11" x14ac:dyDescent="0.2">
      <c r="I131" s="100" t="s">
        <v>66</v>
      </c>
      <c r="J131" s="147">
        <f>+'[2]EDO SITUACION FINANCIERA'!$I$24</f>
        <v>3914559</v>
      </c>
      <c r="K131" s="160">
        <f>J131/$J$133</f>
        <v>5.8876968347936112E-2</v>
      </c>
    </row>
    <row r="132" spans="8:11" x14ac:dyDescent="0.2">
      <c r="I132" s="100"/>
      <c r="J132" s="154"/>
      <c r="K132" s="153"/>
    </row>
    <row r="133" spans="8:11" x14ac:dyDescent="0.2">
      <c r="I133" s="100"/>
      <c r="J133" s="100">
        <f>SUM(J129:J132)</f>
        <v>66487102</v>
      </c>
      <c r="K133" s="137">
        <f>SUM(K129:K132)</f>
        <v>1.0000000000000002</v>
      </c>
    </row>
    <row r="134" spans="8:11" x14ac:dyDescent="0.2">
      <c r="I134" s="100"/>
      <c r="J134" s="100"/>
    </row>
    <row r="135" spans="8:11" x14ac:dyDescent="0.2">
      <c r="I135" s="100"/>
      <c r="J135" s="100"/>
    </row>
    <row r="136" spans="8:11" x14ac:dyDescent="0.2">
      <c r="I136" s="100"/>
      <c r="J136" s="100"/>
    </row>
    <row r="137" spans="8:11" x14ac:dyDescent="0.2">
      <c r="I137" s="100"/>
    </row>
    <row r="138" spans="8:11" x14ac:dyDescent="0.2">
      <c r="I138" s="100">
        <f>54.39+14.44+31.17</f>
        <v>100</v>
      </c>
    </row>
    <row r="139" spans="8:11" x14ac:dyDescent="0.2">
      <c r="I139" s="100"/>
    </row>
    <row r="142" spans="8:11" x14ac:dyDescent="0.2">
      <c r="I142">
        <f>25.28+41.9+32.82</f>
        <v>100</v>
      </c>
      <c r="J142" s="179"/>
    </row>
    <row r="144" spans="8:11" x14ac:dyDescent="0.2">
      <c r="J144">
        <f>41.6+27.4+31</f>
        <v>100</v>
      </c>
      <c r="K144">
        <f>38.97+26.6+34.43</f>
        <v>100</v>
      </c>
    </row>
  </sheetData>
  <mergeCells count="23">
    <mergeCell ref="A124:G124"/>
    <mergeCell ref="A122:G122"/>
    <mergeCell ref="A123:G123"/>
    <mergeCell ref="A79:G79"/>
    <mergeCell ref="A80:G80"/>
    <mergeCell ref="A83:G83"/>
    <mergeCell ref="A119:G119"/>
    <mergeCell ref="A120:K120"/>
    <mergeCell ref="A84:G84"/>
    <mergeCell ref="A85:G85"/>
    <mergeCell ref="A81:H81"/>
    <mergeCell ref="A47:G47"/>
    <mergeCell ref="A40:G40"/>
    <mergeCell ref="A42:G42"/>
    <mergeCell ref="A45:G45"/>
    <mergeCell ref="A46:G46"/>
    <mergeCell ref="A43:H43"/>
    <mergeCell ref="A8:G8"/>
    <mergeCell ref="A2:G2"/>
    <mergeCell ref="A3:G3"/>
    <mergeCell ref="A6:G6"/>
    <mergeCell ref="A7:G7"/>
    <mergeCell ref="A4:H4"/>
  </mergeCells>
  <phoneticPr fontId="64" type="noConversion"/>
  <printOptions horizontalCentered="1" verticalCentered="1"/>
  <pageMargins left="0.39370078740157483" right="0.39370078740157483" top="0.59055118110236227" bottom="0.39370078740157483" header="0" footer="0"/>
  <pageSetup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view="pageBreakPreview" topLeftCell="A7" zoomScale="80" zoomScaleNormal="75" zoomScaleSheetLayoutView="80" workbookViewId="0">
      <selection activeCell="D43" sqref="D43"/>
    </sheetView>
  </sheetViews>
  <sheetFormatPr baseColWidth="10" defaultRowHeight="12.75" x14ac:dyDescent="0.2"/>
  <cols>
    <col min="1" max="1" width="4.28515625" customWidth="1"/>
    <col min="2" max="2" width="67.7109375" customWidth="1"/>
    <col min="3" max="3" width="4.28515625" customWidth="1"/>
    <col min="4" max="4" width="21.42578125" customWidth="1"/>
    <col min="5" max="5" width="4.28515625" customWidth="1"/>
    <col min="6" max="6" width="21.42578125" customWidth="1"/>
    <col min="7" max="7" width="4.28515625" customWidth="1"/>
    <col min="8" max="8" width="8.85546875" customWidth="1"/>
    <col min="9" max="9" width="13" customWidth="1"/>
  </cols>
  <sheetData>
    <row r="1" spans="1:7" ht="15" customHeight="1" x14ac:dyDescent="0.2"/>
    <row r="2" spans="1:7" ht="25.5" customHeight="1" x14ac:dyDescent="0.2">
      <c r="A2" s="311"/>
      <c r="B2" s="311"/>
      <c r="C2" s="311"/>
      <c r="D2" s="311"/>
      <c r="E2" s="311"/>
      <c r="F2" s="311"/>
      <c r="G2" s="311"/>
    </row>
    <row r="3" spans="1:7" ht="25.5" customHeight="1" x14ac:dyDescent="0.2">
      <c r="A3" s="247"/>
      <c r="B3" s="247"/>
      <c r="C3" s="247"/>
      <c r="D3" s="247"/>
      <c r="E3" s="247"/>
      <c r="F3" s="247"/>
      <c r="G3" s="247"/>
    </row>
    <row r="4" spans="1:7" ht="25.5" customHeight="1" x14ac:dyDescent="0.2">
      <c r="A4" s="322" t="str">
        <f>+'BALANZA FINAL'!D94</f>
        <v>SISTEMA ESTATAL PARA EL DESARROLLO INTEGRAL DE LA FAMILIA</v>
      </c>
      <c r="B4" s="322"/>
      <c r="C4" s="322"/>
      <c r="D4" s="322"/>
      <c r="E4" s="322"/>
      <c r="F4" s="322"/>
      <c r="G4" s="32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320" t="s">
        <v>175</v>
      </c>
      <c r="B7" s="320"/>
      <c r="C7" s="320"/>
      <c r="D7" s="320"/>
      <c r="E7" s="320"/>
      <c r="F7" s="320"/>
      <c r="G7" s="320"/>
    </row>
    <row r="8" spans="1:7" ht="15" customHeight="1" x14ac:dyDescent="0.25">
      <c r="A8" s="320" t="str">
        <f>'BALANZA FINAL'!D90</f>
        <v>DEL 01 DE OCTUBRE AL 31 DE DICIEMBRE  DE 2019</v>
      </c>
      <c r="B8" s="320"/>
      <c r="C8" s="320"/>
      <c r="D8" s="320"/>
      <c r="E8" s="320"/>
      <c r="F8" s="320"/>
      <c r="G8" s="320"/>
    </row>
    <row r="9" spans="1:7" ht="15" customHeight="1" x14ac:dyDescent="0.25">
      <c r="A9" s="320" t="s">
        <v>0</v>
      </c>
      <c r="B9" s="320"/>
      <c r="C9" s="320"/>
      <c r="D9" s="320"/>
      <c r="E9" s="320"/>
      <c r="F9" s="320"/>
      <c r="G9" s="320"/>
    </row>
    <row r="10" spans="1:7" ht="15" customHeight="1" x14ac:dyDescent="0.2">
      <c r="A10" s="319"/>
      <c r="B10" s="319"/>
      <c r="C10" s="319"/>
      <c r="D10" s="319"/>
      <c r="E10" s="319"/>
      <c r="F10" s="319"/>
      <c r="G10" s="319"/>
    </row>
    <row r="11" spans="1:7" ht="18.75" customHeight="1" x14ac:dyDescent="0.2">
      <c r="A11" s="3"/>
      <c r="B11" s="3"/>
      <c r="C11" s="3"/>
      <c r="D11" s="132"/>
      <c r="E11" s="132"/>
      <c r="F11" s="3"/>
      <c r="G11" s="3"/>
    </row>
    <row r="12" spans="1:7" ht="18.75" customHeight="1" x14ac:dyDescent="0.2">
      <c r="A12" s="3"/>
      <c r="B12" s="3"/>
      <c r="C12" s="3"/>
      <c r="D12" s="132"/>
      <c r="E12" s="132"/>
      <c r="F12" s="3"/>
      <c r="G12" s="3"/>
    </row>
    <row r="13" spans="1:7" ht="18.75" customHeight="1" x14ac:dyDescent="0.2">
      <c r="A13" s="6"/>
      <c r="B13" s="321" t="s">
        <v>75</v>
      </c>
      <c r="C13" s="6"/>
      <c r="D13" s="321"/>
      <c r="E13" s="6"/>
      <c r="F13" s="321" t="s">
        <v>4</v>
      </c>
      <c r="G13" s="4"/>
    </row>
    <row r="14" spans="1:7" ht="18.75" customHeight="1" x14ac:dyDescent="0.2">
      <c r="A14" s="6"/>
      <c r="B14" s="321"/>
      <c r="C14" s="6"/>
      <c r="D14" s="321"/>
      <c r="E14" s="6"/>
      <c r="F14" s="321" t="s">
        <v>4</v>
      </c>
      <c r="G14" s="4"/>
    </row>
    <row r="15" spans="1:7" ht="18.75" customHeight="1" x14ac:dyDescent="0.2">
      <c r="A15" s="6"/>
      <c r="B15" s="321"/>
      <c r="C15" s="6"/>
      <c r="D15" s="321"/>
      <c r="E15" s="6"/>
      <c r="F15" s="321"/>
      <c r="G15" s="4"/>
    </row>
    <row r="16" spans="1:7" s="20" customFormat="1" ht="18.75" customHeight="1" x14ac:dyDescent="0.2">
      <c r="A16" s="17"/>
      <c r="B16" s="17"/>
      <c r="C16" s="17"/>
      <c r="D16" s="17"/>
      <c r="E16" s="17"/>
      <c r="F16" s="18"/>
      <c r="G16" s="19"/>
    </row>
    <row r="17" spans="1:13" s="20" customFormat="1" ht="18.75" customHeight="1" x14ac:dyDescent="0.2">
      <c r="A17" s="17"/>
      <c r="B17" s="17" t="s">
        <v>1</v>
      </c>
      <c r="C17" s="17"/>
      <c r="D17" s="17"/>
      <c r="E17" s="17"/>
      <c r="F17" s="56">
        <f>D18+D19</f>
        <v>24825616</v>
      </c>
      <c r="G17" s="19"/>
    </row>
    <row r="18" spans="1:13" s="20" customFormat="1" ht="18.75" customHeight="1" x14ac:dyDescent="0.2">
      <c r="A18" s="17"/>
      <c r="B18" s="244" t="s">
        <v>122</v>
      </c>
      <c r="C18" s="17"/>
      <c r="D18" s="19">
        <f>+'BALANZA FINAL'!F61</f>
        <v>24825616</v>
      </c>
      <c r="E18" s="17"/>
      <c r="F18" s="56"/>
      <c r="G18" s="19"/>
    </row>
    <row r="19" spans="1:13" s="20" customFormat="1" ht="18.75" customHeight="1" x14ac:dyDescent="0.2">
      <c r="A19" s="17"/>
      <c r="B19" s="17"/>
      <c r="C19" s="17"/>
      <c r="D19" s="19"/>
      <c r="E19" s="17"/>
      <c r="F19" s="56"/>
      <c r="G19" s="19"/>
    </row>
    <row r="20" spans="1:13" s="20" customFormat="1" ht="18.75" customHeight="1" x14ac:dyDescent="0.2">
      <c r="A20" s="17"/>
      <c r="B20" s="17"/>
      <c r="C20" s="17"/>
      <c r="D20" s="17"/>
      <c r="E20" s="17"/>
      <c r="F20" s="56"/>
      <c r="G20" s="19"/>
    </row>
    <row r="21" spans="1:13" s="20" customFormat="1" ht="18.75" customHeight="1" x14ac:dyDescent="0.2">
      <c r="A21" s="17"/>
      <c r="B21" s="17" t="s">
        <v>184</v>
      </c>
      <c r="C21" s="17"/>
      <c r="D21" s="17"/>
      <c r="E21" s="17"/>
      <c r="F21" s="56">
        <f>SUM(D22:D23)</f>
        <v>-1863997</v>
      </c>
      <c r="G21" s="19"/>
    </row>
    <row r="22" spans="1:13" s="20" customFormat="1" ht="25.5" x14ac:dyDescent="0.2">
      <c r="A22" s="17"/>
      <c r="B22" s="244" t="s">
        <v>183</v>
      </c>
      <c r="C22" s="17"/>
      <c r="D22" s="19">
        <f>+'BALANZA FINAL'!F62</f>
        <v>-1863997</v>
      </c>
      <c r="E22" s="17"/>
      <c r="F22" s="56"/>
      <c r="G22" s="19"/>
      <c r="L22" s="242" t="s">
        <v>182</v>
      </c>
      <c r="M22" s="243"/>
    </row>
    <row r="23" spans="1:13" s="20" customFormat="1" ht="15" x14ac:dyDescent="0.2">
      <c r="A23" s="17"/>
      <c r="B23" s="244"/>
      <c r="C23" s="17"/>
      <c r="D23" s="19"/>
      <c r="E23" s="17"/>
      <c r="F23" s="56"/>
      <c r="G23" s="19"/>
      <c r="L23" s="248"/>
      <c r="M23" s="249"/>
    </row>
    <row r="24" spans="1:13" s="20" customFormat="1" ht="18.75" customHeight="1" x14ac:dyDescent="0.2">
      <c r="A24" s="17"/>
      <c r="B24" s="17"/>
      <c r="C24" s="17"/>
      <c r="D24" s="19"/>
      <c r="E24" s="17"/>
      <c r="F24" s="56"/>
      <c r="G24" s="19"/>
    </row>
    <row r="25" spans="1:13" s="20" customFormat="1" ht="18.75" customHeight="1" x14ac:dyDescent="0.2">
      <c r="A25" s="17"/>
      <c r="B25" s="17" t="s">
        <v>2</v>
      </c>
      <c r="C25" s="17"/>
      <c r="D25" s="17"/>
      <c r="E25" s="17"/>
      <c r="F25" s="56">
        <f>'BALANZA FINAL'!F65</f>
        <v>32829136</v>
      </c>
      <c r="G25" s="19"/>
    </row>
    <row r="26" spans="1:13" s="20" customFormat="1" ht="18.75" customHeight="1" x14ac:dyDescent="0.2">
      <c r="A26" s="17"/>
      <c r="B26" s="244" t="s">
        <v>153</v>
      </c>
      <c r="C26" s="17"/>
      <c r="D26" s="19">
        <f>+'BALANZA FINAL'!F65</f>
        <v>32829136</v>
      </c>
      <c r="E26" s="17"/>
      <c r="F26" s="56"/>
      <c r="G26" s="19"/>
    </row>
    <row r="27" spans="1:13" s="20" customFormat="1" ht="18.75" customHeight="1" x14ac:dyDescent="0.2">
      <c r="A27" s="17"/>
      <c r="B27" s="17"/>
      <c r="C27" s="17"/>
      <c r="D27" s="17"/>
      <c r="E27" s="17"/>
      <c r="F27" s="56"/>
      <c r="G27" s="19"/>
    </row>
    <row r="28" spans="1:13" s="20" customFormat="1" ht="18.75" hidden="1" customHeight="1" x14ac:dyDescent="0.2">
      <c r="A28" s="17"/>
      <c r="B28" s="17" t="s">
        <v>96</v>
      </c>
      <c r="C28" s="17"/>
      <c r="D28" s="19">
        <v>124352</v>
      </c>
      <c r="E28" s="17"/>
      <c r="F28" s="56">
        <f>'BALANZA FINAL'!F70</f>
        <v>0</v>
      </c>
      <c r="G28" s="19"/>
      <c r="I28" s="120"/>
      <c r="J28" s="120"/>
      <c r="K28" s="120"/>
      <c r="L28" s="144"/>
      <c r="M28" s="144"/>
    </row>
    <row r="29" spans="1:13" s="20" customFormat="1" ht="18.75" hidden="1" customHeight="1" x14ac:dyDescent="0.2">
      <c r="A29" s="17"/>
      <c r="B29" s="17" t="s">
        <v>97</v>
      </c>
      <c r="C29" s="17"/>
      <c r="D29" s="19">
        <v>66004</v>
      </c>
      <c r="E29" s="17"/>
      <c r="F29" s="56" t="e">
        <f>'BALANZA FINAL'!#REF!</f>
        <v>#REF!</v>
      </c>
      <c r="G29" s="19"/>
      <c r="I29" s="120"/>
      <c r="J29" s="120"/>
      <c r="K29" s="120"/>
      <c r="L29" s="144"/>
      <c r="M29" s="144"/>
    </row>
    <row r="30" spans="1:13" s="20" customFormat="1" ht="18.75" hidden="1" customHeight="1" x14ac:dyDescent="0.2">
      <c r="A30" s="17"/>
      <c r="B30" s="17" t="s">
        <v>98</v>
      </c>
      <c r="C30" s="17"/>
      <c r="D30" s="19">
        <v>4000000</v>
      </c>
      <c r="E30" s="17"/>
      <c r="F30" s="56">
        <f>'BALANZA FINAL'!F71</f>
        <v>62677251</v>
      </c>
      <c r="G30" s="19"/>
      <c r="I30" s="120"/>
      <c r="J30" s="120"/>
      <c r="K30" s="120"/>
      <c r="L30" s="144"/>
      <c r="M30" s="144"/>
    </row>
    <row r="31" spans="1:13" s="20" customFormat="1" ht="18.75" hidden="1" customHeight="1" x14ac:dyDescent="0.2">
      <c r="A31" s="17"/>
      <c r="B31" s="17" t="s">
        <v>99</v>
      </c>
      <c r="C31" s="17"/>
      <c r="D31" s="19">
        <v>-956</v>
      </c>
      <c r="E31" s="17"/>
      <c r="F31" s="56">
        <f>'BALANZA FINAL'!F72</f>
        <v>0</v>
      </c>
      <c r="G31" s="19"/>
      <c r="I31" s="120"/>
      <c r="J31" s="120"/>
      <c r="K31" s="120"/>
      <c r="L31" s="144"/>
      <c r="M31" s="144"/>
    </row>
    <row r="32" spans="1:13" s="20" customFormat="1" ht="18.75" hidden="1" customHeight="1" x14ac:dyDescent="0.2">
      <c r="A32" s="17"/>
      <c r="B32" s="17" t="s">
        <v>100</v>
      </c>
      <c r="C32" s="17"/>
      <c r="D32" s="19">
        <v>-805</v>
      </c>
      <c r="E32" s="17"/>
      <c r="F32" s="56">
        <f>'BALANZA FINAL'!F73</f>
        <v>0</v>
      </c>
      <c r="G32" s="19"/>
      <c r="I32" s="120"/>
      <c r="J32" s="120"/>
      <c r="K32" s="120"/>
      <c r="L32" s="144"/>
      <c r="M32" s="144"/>
    </row>
    <row r="33" spans="1:13" s="20" customFormat="1" ht="18.75" hidden="1" customHeight="1" x14ac:dyDescent="0.2">
      <c r="A33" s="17"/>
      <c r="B33" s="17" t="s">
        <v>101</v>
      </c>
      <c r="C33" s="17"/>
      <c r="D33" s="19">
        <v>-540</v>
      </c>
      <c r="E33" s="17"/>
      <c r="F33" s="56">
        <f>'BALANZA FINAL'!F74</f>
        <v>0</v>
      </c>
      <c r="G33" s="19"/>
      <c r="I33" s="120"/>
      <c r="J33" s="120"/>
      <c r="K33" s="120"/>
      <c r="L33" s="144"/>
      <c r="M33" s="144"/>
    </row>
    <row r="34" spans="1:13" s="20" customFormat="1" ht="18.75" hidden="1" customHeight="1" x14ac:dyDescent="0.2">
      <c r="A34" s="17"/>
      <c r="B34" s="17" t="s">
        <v>110</v>
      </c>
      <c r="C34" s="17"/>
      <c r="D34" s="19">
        <v>251285</v>
      </c>
      <c r="E34" s="17"/>
      <c r="F34" s="56">
        <f>'BALANZA FINAL'!F75</f>
        <v>0</v>
      </c>
      <c r="G34" s="19"/>
      <c r="I34" s="120"/>
      <c r="J34" s="120"/>
      <c r="K34" s="120"/>
      <c r="L34" s="144"/>
      <c r="M34" s="144"/>
    </row>
    <row r="35" spans="1:13" s="20" customFormat="1" ht="18.75" customHeight="1" x14ac:dyDescent="0.2">
      <c r="A35" s="17"/>
      <c r="B35" s="17"/>
      <c r="C35" s="17"/>
      <c r="D35" s="17"/>
      <c r="E35" s="17"/>
      <c r="F35" s="56"/>
      <c r="G35" s="19"/>
      <c r="L35" s="53"/>
      <c r="M35" s="53"/>
    </row>
    <row r="36" spans="1:13" s="20" customFormat="1" ht="18.75" customHeight="1" x14ac:dyDescent="0.2">
      <c r="A36" s="17"/>
      <c r="B36" s="17"/>
      <c r="C36" s="17"/>
      <c r="D36" s="17"/>
      <c r="E36" s="17"/>
      <c r="F36" s="56"/>
      <c r="G36" s="19"/>
      <c r="L36" s="53"/>
      <c r="M36" s="53"/>
    </row>
    <row r="37" spans="1:13" s="20" customFormat="1" ht="18.75" customHeight="1" x14ac:dyDescent="0.2">
      <c r="A37" s="17"/>
      <c r="B37" s="57" t="s">
        <v>15</v>
      </c>
      <c r="F37" s="56">
        <f>+D38</f>
        <v>6885829</v>
      </c>
      <c r="G37" s="19"/>
      <c r="L37" s="53"/>
      <c r="M37" s="53"/>
    </row>
    <row r="38" spans="1:13" s="20" customFormat="1" ht="18.75" customHeight="1" x14ac:dyDescent="0.2">
      <c r="A38" s="17"/>
      <c r="B38" s="138" t="s">
        <v>131</v>
      </c>
      <c r="C38" s="173"/>
      <c r="D38" s="215">
        <f>+'BALANZA FINAL'!F66</f>
        <v>6885829</v>
      </c>
      <c r="F38" s="56"/>
      <c r="G38" s="19"/>
      <c r="L38" s="53"/>
      <c r="M38" s="53"/>
    </row>
    <row r="39" spans="1:13" s="20" customFormat="1" ht="18.75" customHeight="1" x14ac:dyDescent="0.2">
      <c r="A39" s="17"/>
      <c r="B39" s="138"/>
      <c r="C39" s="173"/>
      <c r="D39" s="215"/>
      <c r="F39" s="56"/>
      <c r="G39" s="19"/>
    </row>
    <row r="40" spans="1:13" s="20" customFormat="1" ht="18.75" customHeight="1" x14ac:dyDescent="0.2">
      <c r="A40" s="17"/>
      <c r="B40" s="213"/>
      <c r="C40" s="173"/>
      <c r="D40" s="215"/>
      <c r="F40" s="56"/>
      <c r="G40" s="19"/>
    </row>
    <row r="41" spans="1:13" s="20" customFormat="1" ht="18.75" customHeight="1" x14ac:dyDescent="0.2">
      <c r="A41" s="17"/>
      <c r="G41" s="19"/>
    </row>
    <row r="42" spans="1:13" s="20" customFormat="1" ht="18.75" customHeight="1" x14ac:dyDescent="0.2">
      <c r="A42" s="17"/>
      <c r="B42" s="57" t="s">
        <v>6</v>
      </c>
      <c r="F42" s="56">
        <f>+D43</f>
        <v>667</v>
      </c>
      <c r="G42" s="19"/>
    </row>
    <row r="43" spans="1:13" s="20" customFormat="1" ht="18.75" customHeight="1" x14ac:dyDescent="0.2">
      <c r="A43" s="17"/>
      <c r="B43" s="138" t="s">
        <v>141</v>
      </c>
      <c r="D43" s="215">
        <f>+'BALANZA FINAL'!F67</f>
        <v>667</v>
      </c>
      <c r="F43" s="56"/>
      <c r="G43" s="19"/>
    </row>
    <row r="44" spans="1:13" s="20" customFormat="1" ht="18.75" customHeight="1" x14ac:dyDescent="0.2">
      <c r="A44" s="17"/>
      <c r="B44" s="138"/>
      <c r="D44" s="215"/>
      <c r="F44" s="56"/>
      <c r="G44" s="19"/>
    </row>
    <row r="45" spans="1:13" s="20" customFormat="1" ht="18.75" customHeight="1" x14ac:dyDescent="0.2">
      <c r="A45" s="17"/>
      <c r="B45" s="57"/>
      <c r="D45" s="215"/>
      <c r="F45" s="56"/>
      <c r="G45" s="19"/>
    </row>
    <row r="46" spans="1:13" s="20" customFormat="1" ht="18.75" customHeight="1" x14ac:dyDescent="0.2">
      <c r="A46" s="17"/>
      <c r="B46" s="57"/>
      <c r="F46" s="56"/>
      <c r="G46" s="19"/>
    </row>
    <row r="47" spans="1:13" s="20" customFormat="1" ht="18.75" customHeight="1" x14ac:dyDescent="0.2">
      <c r="A47" s="17"/>
      <c r="B47" s="57"/>
      <c r="F47" s="56"/>
      <c r="G47" s="19"/>
    </row>
    <row r="48" spans="1:13" s="20" customFormat="1" ht="18.75" customHeight="1" x14ac:dyDescent="0.2">
      <c r="A48" s="17"/>
      <c r="G48" s="19"/>
    </row>
    <row r="49" spans="1:7" s="20" customFormat="1" ht="18.75" customHeight="1" x14ac:dyDescent="0.2">
      <c r="A49" s="17"/>
      <c r="B49" s="146"/>
      <c r="F49" s="56"/>
      <c r="G49" s="19"/>
    </row>
    <row r="50" spans="1:7" s="20" customFormat="1" ht="18.75" customHeight="1" x14ac:dyDescent="0.2">
      <c r="A50" s="17"/>
      <c r="B50" s="138"/>
      <c r="C50" s="146"/>
      <c r="D50" s="215"/>
      <c r="E50" s="146"/>
      <c r="F50" s="18"/>
      <c r="G50" s="19"/>
    </row>
    <row r="51" spans="1:7" s="20" customFormat="1" ht="18.75" customHeight="1" x14ac:dyDescent="0.2">
      <c r="A51" s="17"/>
      <c r="B51" s="146"/>
      <c r="C51" s="146"/>
      <c r="D51" s="146"/>
      <c r="E51" s="146"/>
      <c r="F51" s="18"/>
      <c r="G51" s="19"/>
    </row>
    <row r="52" spans="1:7" s="20" customFormat="1" ht="18.75" customHeight="1" x14ac:dyDescent="0.2">
      <c r="A52" s="17"/>
      <c r="B52" s="21"/>
      <c r="C52" s="21"/>
      <c r="D52" s="21"/>
      <c r="E52" s="21"/>
      <c r="F52" s="18"/>
      <c r="G52" s="19"/>
    </row>
    <row r="53" spans="1:7" s="20" customFormat="1" ht="18.75" customHeight="1" x14ac:dyDescent="0.2">
      <c r="A53" s="17"/>
      <c r="B53" s="17"/>
      <c r="C53" s="17"/>
      <c r="D53" s="17"/>
      <c r="E53" s="17"/>
      <c r="F53" s="18"/>
      <c r="G53" s="19"/>
    </row>
    <row r="54" spans="1:7" s="20" customFormat="1" ht="18.75" customHeight="1" x14ac:dyDescent="0.2">
      <c r="A54" s="17"/>
      <c r="B54" s="17"/>
      <c r="C54" s="17"/>
      <c r="D54" s="17"/>
      <c r="E54" s="17"/>
      <c r="F54" s="18"/>
      <c r="G54" s="19"/>
    </row>
    <row r="55" spans="1:7" s="20" customFormat="1" ht="18.75" customHeight="1" x14ac:dyDescent="0.2">
      <c r="A55" s="17"/>
      <c r="B55" s="17"/>
      <c r="C55" s="17"/>
      <c r="D55" s="17"/>
      <c r="E55" s="17"/>
      <c r="F55" s="18"/>
      <c r="G55" s="19"/>
    </row>
    <row r="56" spans="1:7" s="20" customFormat="1" ht="18.75" customHeight="1" x14ac:dyDescent="0.2">
      <c r="A56" s="17"/>
      <c r="B56" s="17"/>
      <c r="C56" s="17"/>
      <c r="D56" s="17"/>
      <c r="E56" s="17"/>
      <c r="F56" s="18"/>
      <c r="G56" s="19"/>
    </row>
    <row r="57" spans="1:7" s="55" customFormat="1" ht="18.75" customHeight="1" x14ac:dyDescent="0.25">
      <c r="A57" s="17"/>
      <c r="B57" s="236" t="s">
        <v>16</v>
      </c>
      <c r="C57" s="22"/>
      <c r="D57" s="22"/>
      <c r="E57" s="22"/>
      <c r="F57" s="237">
        <f>+F17+F21+F25+F37+F42+F49</f>
        <v>62677251</v>
      </c>
      <c r="G57" s="52"/>
    </row>
    <row r="58" spans="1:7" s="20" customFormat="1" ht="18.75" customHeight="1" x14ac:dyDescent="0.25">
      <c r="A58" s="22"/>
      <c r="B58" s="23"/>
      <c r="C58" s="23"/>
      <c r="D58" s="23"/>
      <c r="E58" s="23"/>
      <c r="F58" s="23"/>
      <c r="G58" s="23"/>
    </row>
    <row r="59" spans="1:7" s="25" customFormat="1" ht="16.5" customHeight="1" x14ac:dyDescent="0.2">
      <c r="A59" s="23" t="s">
        <v>3</v>
      </c>
      <c r="B59" s="24"/>
      <c r="C59" s="24"/>
      <c r="D59" s="24"/>
      <c r="E59" s="24"/>
      <c r="F59" s="56">
        <f>+F57-'BALANZA FINAL'!F71</f>
        <v>0</v>
      </c>
      <c r="G59" s="26"/>
    </row>
    <row r="60" spans="1:7" ht="15" x14ac:dyDescent="0.2">
      <c r="A60" s="24"/>
      <c r="B60" s="7"/>
      <c r="C60" s="7"/>
      <c r="D60" s="7"/>
      <c r="E60" s="7"/>
      <c r="F60" s="7"/>
      <c r="G60" s="7"/>
    </row>
    <row r="61" spans="1:7" ht="15" x14ac:dyDescent="0.2">
      <c r="A61" s="7"/>
      <c r="B61" s="7"/>
      <c r="C61" s="7"/>
      <c r="D61" s="7"/>
      <c r="E61" s="7"/>
      <c r="F61" s="27"/>
      <c r="G61" s="7"/>
    </row>
    <row r="62" spans="1:7" x14ac:dyDescent="0.2">
      <c r="A62" s="7"/>
      <c r="B62" s="7"/>
      <c r="C62" s="7"/>
      <c r="D62" s="7"/>
      <c r="E62" s="7"/>
      <c r="F62" s="7"/>
      <c r="G62" s="7"/>
    </row>
    <row r="63" spans="1:7" x14ac:dyDescent="0.2">
      <c r="A63" s="7"/>
      <c r="B63" s="7"/>
      <c r="C63" s="7"/>
      <c r="D63" s="7"/>
      <c r="E63" s="7"/>
      <c r="F63" s="7"/>
      <c r="G63" s="7"/>
    </row>
    <row r="64" spans="1:7" x14ac:dyDescent="0.2">
      <c r="A64" s="7"/>
      <c r="B64" s="7"/>
      <c r="C64" s="7"/>
      <c r="D64" s="7"/>
      <c r="E64" s="7"/>
      <c r="F64" s="11"/>
      <c r="G64" s="7"/>
    </row>
    <row r="65" spans="1:7" x14ac:dyDescent="0.2">
      <c r="A65" s="7"/>
      <c r="B65" s="7"/>
      <c r="C65" s="7"/>
      <c r="D65" s="7"/>
      <c r="E65" s="7"/>
      <c r="F65" s="7"/>
      <c r="G65" s="7"/>
    </row>
    <row r="66" spans="1:7" x14ac:dyDescent="0.2">
      <c r="A66" s="7"/>
      <c r="B66" s="7"/>
      <c r="C66" s="7"/>
      <c r="D66" s="7"/>
      <c r="E66" s="7"/>
      <c r="F66" s="7"/>
      <c r="G66" s="7"/>
    </row>
    <row r="67" spans="1:7" x14ac:dyDescent="0.2">
      <c r="A67" s="7"/>
      <c r="B67" s="7"/>
      <c r="C67" s="7"/>
      <c r="D67" s="7"/>
      <c r="E67" s="7"/>
      <c r="F67" s="11"/>
      <c r="G67" s="7"/>
    </row>
    <row r="68" spans="1:7" x14ac:dyDescent="0.2">
      <c r="A68" s="7"/>
      <c r="B68" s="7"/>
      <c r="C68" s="7"/>
      <c r="D68" s="7"/>
      <c r="E68" s="7"/>
      <c r="F68" s="7"/>
      <c r="G68" s="7"/>
    </row>
    <row r="69" spans="1:7" x14ac:dyDescent="0.2">
      <c r="A69" s="7"/>
      <c r="B69" s="7"/>
      <c r="C69" s="7"/>
      <c r="D69" s="7"/>
      <c r="E69" s="7"/>
      <c r="F69" s="7"/>
      <c r="G69" s="7"/>
    </row>
    <row r="70" spans="1:7" x14ac:dyDescent="0.2">
      <c r="A70" s="7"/>
      <c r="B70" s="7"/>
      <c r="C70" s="7"/>
      <c r="D70" s="7"/>
      <c r="E70" s="7"/>
      <c r="F70" s="7"/>
      <c r="G70" s="7"/>
    </row>
    <row r="71" spans="1:7" x14ac:dyDescent="0.2">
      <c r="A71" s="7"/>
      <c r="B71" s="7"/>
      <c r="C71" s="7"/>
      <c r="D71" s="7"/>
      <c r="E71" s="7"/>
      <c r="F71" s="7"/>
      <c r="G71" s="7"/>
    </row>
    <row r="72" spans="1:7" x14ac:dyDescent="0.2">
      <c r="A72" s="7"/>
      <c r="B72" s="7"/>
      <c r="C72" s="7"/>
      <c r="D72" s="7"/>
      <c r="E72" s="7"/>
      <c r="F72" s="7"/>
      <c r="G72" s="7"/>
    </row>
    <row r="73" spans="1:7" x14ac:dyDescent="0.2">
      <c r="A73" s="7"/>
      <c r="B73" s="7"/>
      <c r="C73" s="7"/>
      <c r="D73" s="7"/>
      <c r="E73" s="7"/>
      <c r="F73" s="7"/>
      <c r="G73" s="7"/>
    </row>
    <row r="74" spans="1:7" x14ac:dyDescent="0.2">
      <c r="A74" s="7"/>
      <c r="B74" s="7"/>
      <c r="C74" s="7"/>
      <c r="D74" s="7"/>
      <c r="E74" s="7"/>
      <c r="F74" s="7"/>
      <c r="G74" s="7"/>
    </row>
    <row r="75" spans="1:7" x14ac:dyDescent="0.2">
      <c r="A75" s="7"/>
      <c r="B75" s="7"/>
      <c r="C75" s="7"/>
      <c r="D75" s="7"/>
      <c r="E75" s="7"/>
      <c r="F75" s="7"/>
      <c r="G75" s="7"/>
    </row>
    <row r="76" spans="1:7" x14ac:dyDescent="0.2">
      <c r="A76" s="7"/>
      <c r="B76" s="7"/>
      <c r="C76" s="7"/>
      <c r="D76" s="7"/>
      <c r="E76" s="7"/>
      <c r="F76" s="7"/>
      <c r="G76" s="7"/>
    </row>
    <row r="77" spans="1:7" x14ac:dyDescent="0.2">
      <c r="A77" s="7"/>
      <c r="B77" s="7"/>
      <c r="C77" s="7"/>
      <c r="D77" s="7"/>
      <c r="E77" s="7"/>
      <c r="F77" s="7"/>
      <c r="G77" s="7"/>
    </row>
    <row r="78" spans="1:7" x14ac:dyDescent="0.2">
      <c r="A78" s="7"/>
      <c r="B78" s="7"/>
      <c r="C78" s="7"/>
      <c r="D78" s="7"/>
      <c r="E78" s="7"/>
      <c r="F78" s="7"/>
      <c r="G78" s="7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7"/>
      <c r="B80" s="7"/>
      <c r="C80" s="7"/>
      <c r="D80" s="7"/>
      <c r="E80" s="7"/>
      <c r="F80" s="7"/>
      <c r="G80" s="7"/>
    </row>
    <row r="81" spans="1:8" x14ac:dyDescent="0.2">
      <c r="A81" s="7"/>
      <c r="B81" s="7"/>
      <c r="C81" s="7"/>
      <c r="D81" s="7"/>
      <c r="E81" s="7"/>
      <c r="F81" s="7"/>
      <c r="G81" s="7"/>
    </row>
    <row r="82" spans="1:8" x14ac:dyDescent="0.2">
      <c r="A82" s="7"/>
      <c r="B82" s="7"/>
      <c r="C82" s="7"/>
      <c r="D82" s="7"/>
      <c r="E82" s="7"/>
      <c r="F82" s="7"/>
      <c r="G82" s="7"/>
    </row>
    <row r="83" spans="1:8" x14ac:dyDescent="0.2">
      <c r="A83" s="7"/>
      <c r="B83" s="7"/>
      <c r="C83" s="7"/>
      <c r="D83" s="7"/>
      <c r="E83" s="7"/>
      <c r="F83" s="7"/>
      <c r="G83" s="7"/>
    </row>
    <row r="84" spans="1:8" x14ac:dyDescent="0.2">
      <c r="A84" s="7"/>
      <c r="B84" s="7"/>
      <c r="C84" s="7"/>
      <c r="D84" s="7"/>
      <c r="E84" s="7"/>
      <c r="F84" s="7"/>
      <c r="G84" s="7"/>
    </row>
    <row r="85" spans="1:8" x14ac:dyDescent="0.2">
      <c r="A85" s="7"/>
      <c r="B85" s="7"/>
      <c r="C85" s="7"/>
      <c r="D85" s="7"/>
      <c r="E85" s="7"/>
      <c r="F85" s="7"/>
      <c r="G85" s="7"/>
    </row>
    <row r="86" spans="1:8" x14ac:dyDescent="0.2">
      <c r="A86" s="7"/>
      <c r="B86" s="7"/>
      <c r="C86" s="7"/>
      <c r="D86" s="7"/>
      <c r="E86" s="7"/>
      <c r="F86" s="7"/>
      <c r="G86" s="7"/>
    </row>
    <row r="87" spans="1:8" x14ac:dyDescent="0.2">
      <c r="A87" s="7"/>
      <c r="B87" s="7"/>
      <c r="C87" s="7"/>
      <c r="D87" s="7"/>
      <c r="E87" s="7"/>
      <c r="F87" s="7"/>
      <c r="G87" s="7"/>
    </row>
    <row r="88" spans="1:8" x14ac:dyDescent="0.2">
      <c r="A88" s="7"/>
      <c r="B88" s="7"/>
      <c r="C88" s="7"/>
      <c r="D88" s="7"/>
      <c r="E88" s="7"/>
      <c r="F88" s="7"/>
      <c r="G88" s="7"/>
    </row>
    <row r="89" spans="1:8" x14ac:dyDescent="0.2">
      <c r="A89" s="7"/>
      <c r="B89" s="7"/>
      <c r="C89" s="7"/>
      <c r="D89" s="7"/>
      <c r="E89" s="7"/>
      <c r="F89" s="7"/>
      <c r="G89" s="7"/>
    </row>
    <row r="90" spans="1:8" x14ac:dyDescent="0.2">
      <c r="A90" s="7"/>
      <c r="B90" s="7"/>
      <c r="C90" s="7"/>
      <c r="D90" s="7"/>
      <c r="E90" s="7"/>
      <c r="F90" s="7"/>
      <c r="G90" s="7"/>
    </row>
    <row r="91" spans="1:8" x14ac:dyDescent="0.2">
      <c r="A91" s="7"/>
      <c r="B91" s="12"/>
      <c r="C91" s="12"/>
      <c r="D91" s="12"/>
      <c r="E91" s="12"/>
      <c r="F91" s="12"/>
      <c r="G91" s="12"/>
    </row>
    <row r="92" spans="1:8" s="1" customFormat="1" x14ac:dyDescent="0.2">
      <c r="A92" s="12"/>
      <c r="B92" s="8"/>
      <c r="C92" s="8"/>
      <c r="D92" s="8"/>
      <c r="E92" s="8"/>
      <c r="F92" s="8"/>
      <c r="G92" s="8"/>
    </row>
    <row r="93" spans="1:8" s="1" customFormat="1" x14ac:dyDescent="0.2">
      <c r="A93" s="8"/>
      <c r="B93" s="10"/>
      <c r="C93" s="10"/>
      <c r="D93" s="10"/>
      <c r="E93" s="10"/>
      <c r="F93" s="10"/>
      <c r="G93" s="10"/>
    </row>
    <row r="94" spans="1:8" s="1" customFormat="1" ht="15" x14ac:dyDescent="0.25">
      <c r="A94" s="10"/>
      <c r="B94" s="13"/>
      <c r="C94" s="13"/>
      <c r="D94" s="13"/>
      <c r="E94" s="13"/>
      <c r="F94" s="13"/>
      <c r="G94" s="13"/>
    </row>
    <row r="95" spans="1:8" s="9" customFormat="1" ht="15" x14ac:dyDescent="0.25">
      <c r="A95" s="13"/>
      <c r="B95" s="10"/>
      <c r="C95" s="10"/>
      <c r="D95" s="10"/>
      <c r="E95" s="10"/>
      <c r="F95" s="10"/>
      <c r="G95" s="10"/>
      <c r="H95" s="14"/>
    </row>
    <row r="96" spans="1:8" s="1" customFormat="1" x14ac:dyDescent="0.2">
      <c r="A96" s="10"/>
      <c r="B96" s="15"/>
      <c r="C96" s="15"/>
      <c r="D96" s="15"/>
      <c r="E96" s="15"/>
      <c r="F96" s="15"/>
      <c r="G96" s="15"/>
    </row>
    <row r="97" spans="1:7" s="1" customFormat="1" x14ac:dyDescent="0.2">
      <c r="A97" s="15"/>
      <c r="B97" s="16"/>
      <c r="C97" s="16"/>
      <c r="D97" s="16"/>
      <c r="E97" s="16"/>
      <c r="F97" s="16"/>
      <c r="G97" s="16"/>
    </row>
    <row r="98" spans="1:7" s="1" customFormat="1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2"/>
      <c r="C99" s="12"/>
      <c r="D99" s="12"/>
      <c r="E99" s="12"/>
      <c r="F99" s="12"/>
      <c r="G99" s="12"/>
    </row>
    <row r="100" spans="1:7" x14ac:dyDescent="0.2">
      <c r="A100" s="12"/>
      <c r="B100" s="12"/>
      <c r="C100" s="12"/>
      <c r="D100" s="12"/>
      <c r="E100" s="12"/>
      <c r="F100" s="12"/>
      <c r="G100" s="12"/>
    </row>
    <row r="101" spans="1:7" x14ac:dyDescent="0.2">
      <c r="A101" s="12"/>
      <c r="B101" s="12"/>
      <c r="C101" s="12"/>
      <c r="D101" s="12"/>
      <c r="E101" s="12"/>
      <c r="F101" s="12"/>
      <c r="G101" s="12"/>
    </row>
    <row r="102" spans="1:7" x14ac:dyDescent="0.2">
      <c r="A102" s="12"/>
      <c r="B102" s="12"/>
      <c r="C102" s="12"/>
      <c r="D102" s="12"/>
      <c r="E102" s="12"/>
      <c r="F102" s="12"/>
      <c r="G102" s="12"/>
    </row>
    <row r="103" spans="1:7" x14ac:dyDescent="0.2">
      <c r="A103" s="12"/>
      <c r="B103" s="12"/>
      <c r="C103" s="12"/>
      <c r="D103" s="12"/>
      <c r="E103" s="12"/>
      <c r="F103" s="12"/>
      <c r="G103" s="12"/>
    </row>
    <row r="104" spans="1:7" x14ac:dyDescent="0.2">
      <c r="A104" s="12"/>
      <c r="B104" s="12"/>
      <c r="C104" s="12"/>
      <c r="D104" s="12"/>
      <c r="E104" s="12"/>
      <c r="F104" s="12"/>
      <c r="G104" s="12"/>
    </row>
    <row r="105" spans="1:7" x14ac:dyDescent="0.2">
      <c r="A105" s="12"/>
      <c r="B105" s="12"/>
      <c r="C105" s="12"/>
      <c r="D105" s="12"/>
      <c r="E105" s="12"/>
      <c r="F105" s="12"/>
      <c r="G105" s="12"/>
    </row>
    <row r="106" spans="1:7" x14ac:dyDescent="0.2">
      <c r="A106" s="12"/>
      <c r="B106" s="12"/>
      <c r="C106" s="12"/>
      <c r="D106" s="12"/>
      <c r="E106" s="12"/>
      <c r="F106" s="12"/>
      <c r="G106" s="12"/>
    </row>
    <row r="107" spans="1:7" x14ac:dyDescent="0.2">
      <c r="A107" s="12"/>
      <c r="B107" s="12"/>
      <c r="C107" s="12"/>
      <c r="D107" s="12"/>
      <c r="E107" s="12"/>
      <c r="F107" s="12"/>
      <c r="G107" s="12"/>
    </row>
    <row r="108" spans="1:7" x14ac:dyDescent="0.2">
      <c r="A108" s="12"/>
    </row>
  </sheetData>
  <mergeCells count="9">
    <mergeCell ref="B13:B15"/>
    <mergeCell ref="A9:G9"/>
    <mergeCell ref="A10:G10"/>
    <mergeCell ref="F13:F15"/>
    <mergeCell ref="A2:G2"/>
    <mergeCell ref="A4:G4"/>
    <mergeCell ref="A7:G7"/>
    <mergeCell ref="A8:G8"/>
    <mergeCell ref="D13:D15"/>
  </mergeCells>
  <printOptions horizontalCentered="1" verticalCentered="1"/>
  <pageMargins left="0.59055118110236227" right="0.39370078740157483" top="0.39370078740157483" bottom="0.39370078740157483" header="0" footer="0"/>
  <pageSetup scale="75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21</vt:i4>
      </vt:variant>
    </vt:vector>
  </HeadingPairs>
  <TitlesOfParts>
    <vt:vector size="39" baseType="lpstr">
      <vt:lpstr>BALANZA FINAL</vt:lpstr>
      <vt:lpstr>BANCOS</vt:lpstr>
      <vt:lpstr>DD</vt:lpstr>
      <vt:lpstr>B MUEBLES</vt:lpstr>
      <vt:lpstr>B INMUEBLES</vt:lpstr>
      <vt:lpstr>OBRAS EN PROC</vt:lpstr>
      <vt:lpstr>ACREED DIV</vt:lpstr>
      <vt:lpstr>GRAF-SIT FRA</vt:lpstr>
      <vt:lpstr>ING-BIMESTRAL</vt:lpstr>
      <vt:lpstr>ING-ACUMULADO</vt:lpstr>
      <vt:lpstr>EG-BIMESTRAL</vt:lpstr>
      <vt:lpstr>EG-ACUMULADO</vt:lpstr>
      <vt:lpstr>GRAF-ING Y EGR</vt:lpstr>
      <vt:lpstr>PATRIMONIO</vt:lpstr>
      <vt:lpstr>MOD PATRIMONIAL</vt:lpstr>
      <vt:lpstr>ING PROPIOS</vt:lpstr>
      <vt:lpstr>MOD EJ ANT</vt:lpstr>
      <vt:lpstr>PLANTILLA</vt:lpstr>
      <vt:lpstr>'ACREED DIV'!Área_de_impresión</vt:lpstr>
      <vt:lpstr>'B INMUEBLES'!Área_de_impresión</vt:lpstr>
      <vt:lpstr>'B MUEBLES'!Área_de_impresión</vt:lpstr>
      <vt:lpstr>'BALANZA FINAL'!Área_de_impresión</vt:lpstr>
      <vt:lpstr>BANCOS!Área_de_impresión</vt:lpstr>
      <vt:lpstr>DD!Área_de_impresión</vt:lpstr>
      <vt:lpstr>'EG-ACUMULADO'!Área_de_impresión</vt:lpstr>
      <vt:lpstr>'EG-BIMESTRAL'!Área_de_impresión</vt:lpstr>
      <vt:lpstr>'GRAF-ING Y EGR'!Área_de_impresión</vt:lpstr>
      <vt:lpstr>'GRAF-SIT FRA'!Área_de_impresión</vt:lpstr>
      <vt:lpstr>'ING PROPIOS'!Área_de_impresión</vt:lpstr>
      <vt:lpstr>'ING-ACUMULADO'!Área_de_impresión</vt:lpstr>
      <vt:lpstr>'ING-BIMESTRAL'!Área_de_impresión</vt:lpstr>
      <vt:lpstr>'MOD EJ ANT'!Área_de_impresión</vt:lpstr>
      <vt:lpstr>'MOD PATRIMONIAL'!Área_de_impresión</vt:lpstr>
      <vt:lpstr>'OBRAS EN PROC'!Área_de_impresión</vt:lpstr>
      <vt:lpstr>PATRIMONIO!Área_de_impresión</vt:lpstr>
      <vt:lpstr>PLANTILLA!Área_de_impresión</vt:lpstr>
      <vt:lpstr>'BALANZA FINAL'!Títulos_a_imprimir</vt:lpstr>
      <vt:lpstr>'MOD PATRIMONIAL'!Títulos_a_imprimir</vt:lpstr>
      <vt:lpstr>PLANTILLA!Títulos_a_imprimir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Meneses</dc:creator>
  <cp:lastModifiedBy>MARIBEL CORDERO</cp:lastModifiedBy>
  <cp:lastPrinted>2020-01-06T15:52:40Z</cp:lastPrinted>
  <dcterms:created xsi:type="dcterms:W3CDTF">2008-02-08T10:11:00Z</dcterms:created>
  <dcterms:modified xsi:type="dcterms:W3CDTF">2020-01-15T19:39:18Z</dcterms:modified>
</cp:coreProperties>
</file>